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5"/>
  </bookViews>
  <sheets>
    <sheet name="balance sheet" sheetId="1" r:id="rId1"/>
    <sheet name="PK parameters (simulated)" sheetId="2" state="veryHidden" r:id="rId2"/>
    <sheet name="PK data (simulated)" sheetId="3" state="veryHidden" r:id="rId3"/>
    <sheet name="PK PD AUCMIC" sheetId="4" state="veryHidden" r:id="rId4"/>
    <sheet name="PK PD CMAXMIC" sheetId="5" state="veryHidden" r:id="rId5"/>
    <sheet name="Clearance and Format" sheetId="6" r:id="rId6"/>
  </sheets>
  <definedNames/>
  <calcPr fullCalcOnLoad="1"/>
</workbook>
</file>

<file path=xl/sharedStrings.xml><?xml version="1.0" encoding="utf-8"?>
<sst xmlns="http://schemas.openxmlformats.org/spreadsheetml/2006/main" count="42" uniqueCount="29">
  <si>
    <t>Total</t>
  </si>
  <si>
    <t>population mean</t>
  </si>
  <si>
    <t>population CV %</t>
  </si>
  <si>
    <t>clearance (L/kg/h)</t>
  </si>
  <si>
    <t>Volume (L/kg)</t>
  </si>
  <si>
    <r>
      <t>Ka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</si>
  <si>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Bioavailability (%)</t>
  </si>
  <si>
    <t>Time (h)</t>
  </si>
  <si>
    <t>Dose (mg/kg)</t>
  </si>
  <si>
    <t>PK</t>
  </si>
  <si>
    <t>PD</t>
  </si>
  <si>
    <r>
      <t>MIC (</t>
    </r>
    <r>
      <rPr>
        <sz val="10"/>
        <rFont val="Symbol"/>
        <family val="1"/>
      </rPr>
      <t>m</t>
    </r>
    <r>
      <rPr>
        <sz val="10"/>
        <rFont val="Arial"/>
        <family val="0"/>
      </rPr>
      <t>g/mL)</t>
    </r>
  </si>
  <si>
    <t>percentage</t>
  </si>
  <si>
    <t>Cmax</t>
  </si>
  <si>
    <t>A</t>
  </si>
  <si>
    <t>MIC</t>
  </si>
  <si>
    <t>%</t>
  </si>
  <si>
    <t>Clearance (L/kg/h)</t>
  </si>
  <si>
    <t>AUC</t>
  </si>
  <si>
    <t>Format</t>
  </si>
  <si>
    <t>Small</t>
  </si>
  <si>
    <t>Medium</t>
  </si>
  <si>
    <t>Large</t>
  </si>
  <si>
    <t>Clearance</t>
  </si>
  <si>
    <t>Average</t>
  </si>
  <si>
    <t>population</t>
  </si>
  <si>
    <t>moy</t>
  </si>
  <si>
    <t>et</t>
  </si>
  <si>
    <t>CV %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</si>
</sst>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00000000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0000000%"/>
  </numFmts>
  <fonts count="21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25"/>
      <name val="Arial"/>
      <family val="0"/>
    </font>
    <font>
      <sz val="10"/>
      <name val="Symbol"/>
      <family val="1"/>
    </font>
    <font>
      <b/>
      <sz val="11"/>
      <name val="Symbol"/>
      <family val="1"/>
    </font>
    <font>
      <b/>
      <sz val="11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.5"/>
      <name val="Arial"/>
      <family val="0"/>
    </font>
    <font>
      <b/>
      <sz val="10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.25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9" fontId="0" fillId="0" borderId="0" xfId="0" applyNumberFormat="1" applyAlignment="1">
      <alignment/>
    </xf>
    <xf numFmtId="174" fontId="0" fillId="0" borderId="0" xfId="0" applyNumberFormat="1" applyAlignment="1">
      <alignment/>
    </xf>
    <xf numFmtId="9" fontId="0" fillId="0" borderId="0" xfId="2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9" fontId="0" fillId="0" borderId="0" xfId="2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0" borderId="0" xfId="21" applyFont="1" applyAlignment="1">
      <alignment/>
    </xf>
    <xf numFmtId="0" fontId="0" fillId="0" borderId="0" xfId="21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9" fontId="0" fillId="3" borderId="0" xfId="21" applyFill="1" applyAlignment="1">
      <alignment/>
    </xf>
    <xf numFmtId="0" fontId="0" fillId="3" borderId="0" xfId="0" applyFill="1" applyAlignment="1">
      <alignment/>
    </xf>
    <xf numFmtId="9" fontId="0" fillId="3" borderId="0" xfId="0" applyNumberFormat="1" applyFill="1" applyAlignment="1">
      <alignment/>
    </xf>
    <xf numFmtId="9" fontId="0" fillId="3" borderId="1" xfId="21" applyFill="1" applyBorder="1" applyAlignment="1">
      <alignment/>
    </xf>
    <xf numFmtId="0" fontId="0" fillId="3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1 Concentration curves of the 200 animals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(simulated)'!$B$2:$P$2</c:f>
              <c:numCache>
                <c:ptCount val="15"/>
                <c:pt idx="0">
                  <c:v>0</c:v>
                </c:pt>
                <c:pt idx="1">
                  <c:v>0.11973653819015148</c:v>
                </c:pt>
                <c:pt idx="2">
                  <c:v>0.5765789123105097</c:v>
                </c:pt>
                <c:pt idx="3">
                  <c:v>1.100802685574962</c:v>
                </c:pt>
                <c:pt idx="4">
                  <c:v>2.748772295024733</c:v>
                </c:pt>
                <c:pt idx="5">
                  <c:v>4.206161962508227</c:v>
                </c:pt>
                <c:pt idx="6">
                  <c:v>5.0558301396860985</c:v>
                </c:pt>
                <c:pt idx="7">
                  <c:v>4.711762102331843</c:v>
                </c:pt>
                <c:pt idx="8">
                  <c:v>4.022377253704689</c:v>
                </c:pt>
                <c:pt idx="9">
                  <c:v>2.667420262586785</c:v>
                </c:pt>
                <c:pt idx="10">
                  <c:v>1.698326026283811</c:v>
                </c:pt>
                <c:pt idx="11">
                  <c:v>0.6724036003810543</c:v>
                </c:pt>
                <c:pt idx="12">
                  <c:v>0.041154019307521834</c:v>
                </c:pt>
                <c:pt idx="13">
                  <c:v>0.002517884148472875</c:v>
                </c:pt>
                <c:pt idx="14">
                  <c:v>0.00015404910248163737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(simulated)'!$B$3:$P$3</c:f>
              <c:numCache>
                <c:ptCount val="15"/>
                <c:pt idx="0">
                  <c:v>0</c:v>
                </c:pt>
                <c:pt idx="1">
                  <c:v>0.13879389658762592</c:v>
                </c:pt>
                <c:pt idx="2">
                  <c:v>0.6674425557480055</c:v>
                </c:pt>
                <c:pt idx="3">
                  <c:v>1.2723200751967056</c:v>
                </c:pt>
                <c:pt idx="4">
                  <c:v>3.1630089411088442</c:v>
                </c:pt>
                <c:pt idx="5">
                  <c:v>4.832457890474594</c:v>
                </c:pt>
                <c:pt idx="6">
                  <c:v>5.890809910336918</c:v>
                </c:pt>
                <c:pt idx="7">
                  <c:v>5.678517796168866</c:v>
                </c:pt>
                <c:pt idx="8">
                  <c:v>5.0906854032949616</c:v>
                </c:pt>
                <c:pt idx="9">
                  <c:v>3.829823435834766</c:v>
                </c:pt>
                <c:pt idx="10">
                  <c:v>2.817560480477153</c:v>
                </c:pt>
                <c:pt idx="11">
                  <c:v>1.5118809851718424</c:v>
                </c:pt>
                <c:pt idx="12">
                  <c:v>0.23287993991012296</c:v>
                </c:pt>
                <c:pt idx="13">
                  <c:v>0.03587002049706093</c:v>
                </c:pt>
                <c:pt idx="14">
                  <c:v>0.00552498583362441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(simulated)'!$B$4:$P$4</c:f>
              <c:numCache>
                <c:ptCount val="15"/>
                <c:pt idx="0">
                  <c:v>0</c:v>
                </c:pt>
                <c:pt idx="1">
                  <c:v>0.11136758096478333</c:v>
                </c:pt>
                <c:pt idx="2">
                  <c:v>0.5393345603213029</c:v>
                </c:pt>
                <c:pt idx="3">
                  <c:v>1.0369764648964384</c:v>
                </c:pt>
                <c:pt idx="4">
                  <c:v>2.661722883285714</c:v>
                </c:pt>
                <c:pt idx="5">
                  <c:v>4.236836387475471</c:v>
                </c:pt>
                <c:pt idx="6">
                  <c:v>5.4751555255641735</c:v>
                </c:pt>
                <c:pt idx="7">
                  <c:v>5.442978420300668</c:v>
                </c:pt>
                <c:pt idx="8">
                  <c:v>4.9242805118270745</c:v>
                </c:pt>
                <c:pt idx="9">
                  <c:v>3.6160384480735677</c:v>
                </c:pt>
                <c:pt idx="10">
                  <c:v>2.521201276909718</c:v>
                </c:pt>
                <c:pt idx="11">
                  <c:v>1.1823196379043244</c:v>
                </c:pt>
                <c:pt idx="12">
                  <c:v>0.11866157433857775</c:v>
                </c:pt>
                <c:pt idx="13">
                  <c:v>0.011896620399946468</c:v>
                </c:pt>
                <c:pt idx="14">
                  <c:v>0.0011927148076427332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(simulated)'!$B$5:$P$5</c:f>
              <c:numCache>
                <c:ptCount val="15"/>
                <c:pt idx="0">
                  <c:v>0</c:v>
                </c:pt>
                <c:pt idx="1">
                  <c:v>0.12703402128302207</c:v>
                </c:pt>
                <c:pt idx="2">
                  <c:v>0.6114194434450513</c:v>
                </c:pt>
                <c:pt idx="3">
                  <c:v>1.1666971516943878</c:v>
                </c:pt>
                <c:pt idx="4">
                  <c:v>2.9096433632642515</c:v>
                </c:pt>
                <c:pt idx="5">
                  <c:v>4.455424050643754</c:v>
                </c:pt>
                <c:pt idx="6">
                  <c:v>5.410340174464874</c:v>
                </c:pt>
                <c:pt idx="7">
                  <c:v>5.1465441136661045</c:v>
                </c:pt>
                <c:pt idx="8">
                  <c:v>4.5211420777386</c:v>
                </c:pt>
                <c:pt idx="9">
                  <c:v>3.225898522607837</c:v>
                </c:pt>
                <c:pt idx="10">
                  <c:v>2.234283079419792</c:v>
                </c:pt>
                <c:pt idx="11">
                  <c:v>1.0570558518063398</c:v>
                </c:pt>
                <c:pt idx="12">
                  <c:v>0.11125153308922038</c:v>
                </c:pt>
                <c:pt idx="13">
                  <c:v>0.011707650744460332</c:v>
                </c:pt>
                <c:pt idx="14">
                  <c:v>0.0012320646801063351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(simulated)'!$B$6:$P$6</c:f>
              <c:numCache>
                <c:ptCount val="15"/>
                <c:pt idx="0">
                  <c:v>0</c:v>
                </c:pt>
                <c:pt idx="1">
                  <c:v>0.17080712582016316</c:v>
                </c:pt>
                <c:pt idx="2">
                  <c:v>0.820155142284743</c:v>
                </c:pt>
                <c:pt idx="3">
                  <c:v>1.5603871481801446</c:v>
                </c:pt>
                <c:pt idx="4">
                  <c:v>3.846178909018819</c:v>
                </c:pt>
                <c:pt idx="5">
                  <c:v>5.78876891809315</c:v>
                </c:pt>
                <c:pt idx="6">
                  <c:v>6.798128738529678</c:v>
                </c:pt>
                <c:pt idx="7">
                  <c:v>6.2613281859294965</c:v>
                </c:pt>
                <c:pt idx="8">
                  <c:v>5.330643955761207</c:v>
                </c:pt>
                <c:pt idx="9">
                  <c:v>3.5782631545166135</c:v>
                </c:pt>
                <c:pt idx="10">
                  <c:v>2.33404316819027</c:v>
                </c:pt>
                <c:pt idx="11">
                  <c:v>0.9802131490780103</c:v>
                </c:pt>
                <c:pt idx="12">
                  <c:v>0.07219665623000125</c:v>
                </c:pt>
                <c:pt idx="13">
                  <c:v>0.005317104087731477</c:v>
                </c:pt>
                <c:pt idx="14">
                  <c:v>0.00039159148268197463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(simulated)'!$B$7:$P$7</c:f>
              <c:numCache>
                <c:ptCount val="15"/>
                <c:pt idx="0">
                  <c:v>0</c:v>
                </c:pt>
                <c:pt idx="1">
                  <c:v>0.1680961139877554</c:v>
                </c:pt>
                <c:pt idx="2">
                  <c:v>0.8040300109477855</c:v>
                </c:pt>
                <c:pt idx="3">
                  <c:v>1.522476637299385</c:v>
                </c:pt>
                <c:pt idx="4">
                  <c:v>3.685711676487256</c:v>
                </c:pt>
                <c:pt idx="5">
                  <c:v>5.414172783087257</c:v>
                </c:pt>
                <c:pt idx="6">
                  <c:v>6.112684553042633</c:v>
                </c:pt>
                <c:pt idx="7">
                  <c:v>5.468585322859349</c:v>
                </c:pt>
                <c:pt idx="8">
                  <c:v>4.556543126675784</c:v>
                </c:pt>
                <c:pt idx="9">
                  <c:v>2.96850579949098</c:v>
                </c:pt>
                <c:pt idx="10">
                  <c:v>1.8937159344637884</c:v>
                </c:pt>
                <c:pt idx="11">
                  <c:v>0.7646910772213703</c:v>
                </c:pt>
                <c:pt idx="12">
                  <c:v>0.05021853451555696</c:v>
                </c:pt>
                <c:pt idx="13">
                  <c:v>0.0032978444893784716</c:v>
                </c:pt>
                <c:pt idx="14">
                  <c:v>0.00021656900928926565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(simulated)'!$B$8:$P$8</c:f>
              <c:numCache>
                <c:ptCount val="15"/>
                <c:pt idx="0">
                  <c:v>0</c:v>
                </c:pt>
                <c:pt idx="1">
                  <c:v>0.13059826734182903</c:v>
                </c:pt>
                <c:pt idx="2">
                  <c:v>0.6282209160103417</c:v>
                </c:pt>
                <c:pt idx="3">
                  <c:v>1.1979831773564074</c:v>
                </c:pt>
                <c:pt idx="4">
                  <c:v>2.981838506054508</c:v>
                </c:pt>
                <c:pt idx="5">
                  <c:v>4.561095476212721</c:v>
                </c:pt>
                <c:pt idx="6">
                  <c:v>5.5614654351030115</c:v>
                </c:pt>
                <c:pt idx="7">
                  <c:v>5.349793527577804</c:v>
                </c:pt>
                <c:pt idx="8">
                  <c:v>4.777741202980274</c:v>
                </c:pt>
                <c:pt idx="9">
                  <c:v>3.5566836239230573</c:v>
                </c:pt>
                <c:pt idx="10">
                  <c:v>2.584890892362826</c:v>
                </c:pt>
                <c:pt idx="11">
                  <c:v>1.3521478131016418</c:v>
                </c:pt>
                <c:pt idx="12">
                  <c:v>0.1928418443782498</c:v>
                </c:pt>
                <c:pt idx="13">
                  <c:v>0.027501658690081567</c:v>
                </c:pt>
                <c:pt idx="14">
                  <c:v>0.003922080457279326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(simulated)'!$B$9:$P$9</c:f>
              <c:numCache>
                <c:ptCount val="15"/>
                <c:pt idx="0">
                  <c:v>0</c:v>
                </c:pt>
                <c:pt idx="1">
                  <c:v>0.1485089519613504</c:v>
                </c:pt>
                <c:pt idx="2">
                  <c:v>0.7159418412981783</c:v>
                </c:pt>
                <c:pt idx="3">
                  <c:v>1.3686761620766315</c:v>
                </c:pt>
                <c:pt idx="4">
                  <c:v>3.4318560599787022</c:v>
                </c:pt>
                <c:pt idx="5">
                  <c:v>5.266459574285691</c:v>
                </c:pt>
                <c:pt idx="6">
                  <c:v>6.293022120943134</c:v>
                </c:pt>
                <c:pt idx="7">
                  <c:v>5.748010642501168</c:v>
                </c:pt>
                <c:pt idx="8">
                  <c:v>4.751419711937399</c:v>
                </c:pt>
                <c:pt idx="9">
                  <c:v>2.87528262636369</c:v>
                </c:pt>
                <c:pt idx="10">
                  <c:v>1.633206194434325</c:v>
                </c:pt>
                <c:pt idx="11">
                  <c:v>0.5005286572894181</c:v>
                </c:pt>
                <c:pt idx="12">
                  <c:v>0.01371695983091254</c:v>
                </c:pt>
                <c:pt idx="13">
                  <c:v>0.00037486099882150307</c:v>
                </c:pt>
                <c:pt idx="14">
                  <c:v>1.0244227910614455E-05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(simulated)'!$B$10:$P$10</c:f>
              <c:numCache>
                <c:ptCount val="15"/>
                <c:pt idx="0">
                  <c:v>0</c:v>
                </c:pt>
                <c:pt idx="1">
                  <c:v>0.16844810957371859</c:v>
                </c:pt>
                <c:pt idx="2">
                  <c:v>0.804027514833947</c:v>
                </c:pt>
                <c:pt idx="3">
                  <c:v>1.5186475789546492</c:v>
                </c:pt>
                <c:pt idx="4">
                  <c:v>3.6438262713470024</c:v>
                </c:pt>
                <c:pt idx="5">
                  <c:v>5.299392955715657</c:v>
                </c:pt>
                <c:pt idx="6">
                  <c:v>5.929772900727068</c:v>
                </c:pt>
                <c:pt idx="7">
                  <c:v>5.320403222450085</c:v>
                </c:pt>
                <c:pt idx="8">
                  <c:v>4.482155022200689</c:v>
                </c:pt>
                <c:pt idx="9">
                  <c:v>3.022965324596471</c:v>
                </c:pt>
                <c:pt idx="10">
                  <c:v>2.0091034196726203</c:v>
                </c:pt>
                <c:pt idx="11">
                  <c:v>0.8835905671706115</c:v>
                </c:pt>
                <c:pt idx="12">
                  <c:v>0.07507750359285668</c:v>
                </c:pt>
                <c:pt idx="13">
                  <c:v>0.00637918659160433</c:v>
                </c:pt>
                <c:pt idx="14">
                  <c:v>0.0005420268338819469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(simulated)'!$B$11:$P$11</c:f>
              <c:numCache>
                <c:ptCount val="15"/>
                <c:pt idx="0">
                  <c:v>0</c:v>
                </c:pt>
                <c:pt idx="1">
                  <c:v>0.13478770889171837</c:v>
                </c:pt>
                <c:pt idx="2">
                  <c:v>0.6497632465592601</c:v>
                </c:pt>
                <c:pt idx="3">
                  <c:v>1.2422649010929572</c:v>
                </c:pt>
                <c:pt idx="4">
                  <c:v>3.1208157930736595</c:v>
                </c:pt>
                <c:pt idx="5">
                  <c:v>4.825242826789946</c:v>
                </c:pt>
                <c:pt idx="6">
                  <c:v>5.947997898232397</c:v>
                </c:pt>
                <c:pt idx="7">
                  <c:v>5.714688539853467</c:v>
                </c:pt>
                <c:pt idx="8">
                  <c:v>5.050770058548876</c:v>
                </c:pt>
                <c:pt idx="9">
                  <c:v>3.62066462263514</c:v>
                </c:pt>
                <c:pt idx="10">
                  <c:v>2.5070818638872834</c:v>
                </c:pt>
                <c:pt idx="11">
                  <c:v>1.1807093384650265</c:v>
                </c:pt>
                <c:pt idx="12">
                  <c:v>0.12221205300856008</c:v>
                </c:pt>
                <c:pt idx="13">
                  <c:v>0.012647467669716845</c:v>
                </c:pt>
                <c:pt idx="14">
                  <c:v>0.001308859714602902</c:v>
                </c:pt>
              </c:numCache>
            </c:numRef>
          </c:yVal>
          <c:smooth val="1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(simulated)'!$B$12:$P$12</c:f>
              <c:numCache>
                <c:ptCount val="15"/>
                <c:pt idx="0">
                  <c:v>0</c:v>
                </c:pt>
                <c:pt idx="1">
                  <c:v>0.1376209263323978</c:v>
                </c:pt>
                <c:pt idx="2">
                  <c:v>0.6625286640395646</c:v>
                </c:pt>
                <c:pt idx="3">
                  <c:v>1.264662663592675</c:v>
                </c:pt>
                <c:pt idx="4">
                  <c:v>3.1603563604193585</c:v>
                </c:pt>
                <c:pt idx="5">
                  <c:v>4.863139173791568</c:v>
                </c:pt>
                <c:pt idx="6">
                  <c:v>6.0012287570394225</c:v>
                </c:pt>
                <c:pt idx="7">
                  <c:v>5.842584569668793</c:v>
                </c:pt>
                <c:pt idx="8">
                  <c:v>5.281017688614941</c:v>
                </c:pt>
                <c:pt idx="9">
                  <c:v>4.027276729805571</c:v>
                </c:pt>
                <c:pt idx="10">
                  <c:v>2.998400091141447</c:v>
                </c:pt>
                <c:pt idx="11">
                  <c:v>1.64604004365882</c:v>
                </c:pt>
                <c:pt idx="12">
                  <c:v>0.2713486859385224</c:v>
                </c:pt>
                <c:pt idx="13">
                  <c:v>0.04472966275994279</c:v>
                </c:pt>
                <c:pt idx="14">
                  <c:v>0.0073733274944567054</c:v>
                </c:pt>
              </c:numCache>
            </c:numRef>
          </c:yVal>
          <c:smooth val="1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(simulated)'!$B$13:$P$13</c:f>
              <c:numCache>
                <c:ptCount val="15"/>
                <c:pt idx="0">
                  <c:v>0</c:v>
                </c:pt>
                <c:pt idx="1">
                  <c:v>0.20247761503995046</c:v>
                </c:pt>
                <c:pt idx="2">
                  <c:v>0.9623897127764196</c:v>
                </c:pt>
                <c:pt idx="3">
                  <c:v>1.808693774044589</c:v>
                </c:pt>
                <c:pt idx="4">
                  <c:v>4.266445522004876</c:v>
                </c:pt>
                <c:pt idx="5">
                  <c:v>6.100668406113816</c:v>
                </c:pt>
                <c:pt idx="6">
                  <c:v>6.781198265447917</c:v>
                </c:pt>
                <c:pt idx="7">
                  <c:v>6.209669317339369</c:v>
                </c:pt>
                <c:pt idx="8">
                  <c:v>5.426250951448187</c:v>
                </c:pt>
                <c:pt idx="9">
                  <c:v>4.020721060233362</c:v>
                </c:pt>
                <c:pt idx="10">
                  <c:v>2.960230814604414</c:v>
                </c:pt>
                <c:pt idx="11">
                  <c:v>1.602738211706178</c:v>
                </c:pt>
                <c:pt idx="12">
                  <c:v>0.2543302235960324</c:v>
                </c:pt>
                <c:pt idx="13">
                  <c:v>0.04035832744909103</c:v>
                </c:pt>
                <c:pt idx="14">
                  <c:v>0.006404251022382757</c:v>
                </c:pt>
              </c:numCache>
            </c:numRef>
          </c:yVal>
          <c:smooth val="1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(simulated)'!$B$14:$P$14</c:f>
              <c:numCache>
                <c:ptCount val="15"/>
                <c:pt idx="0">
                  <c:v>0</c:v>
                </c:pt>
                <c:pt idx="1">
                  <c:v>0.12724848213464868</c:v>
                </c:pt>
                <c:pt idx="2">
                  <c:v>0.612243955118465</c:v>
                </c:pt>
                <c:pt idx="3">
                  <c:v>1.1678145818333674</c:v>
                </c:pt>
                <c:pt idx="4">
                  <c:v>2.908973067818226</c:v>
                </c:pt>
                <c:pt idx="5">
                  <c:v>4.451371632685219</c:v>
                </c:pt>
                <c:pt idx="6">
                  <c:v>5.41813349535369</c:v>
                </c:pt>
                <c:pt idx="7">
                  <c:v>5.187936294232354</c:v>
                </c:pt>
                <c:pt idx="8">
                  <c:v>4.602184508913612</c:v>
                </c:pt>
                <c:pt idx="9">
                  <c:v>3.36785805684566</c:v>
                </c:pt>
                <c:pt idx="10">
                  <c:v>2.4009271516838893</c:v>
                </c:pt>
                <c:pt idx="11">
                  <c:v>1.2066195118083554</c:v>
                </c:pt>
                <c:pt idx="12">
                  <c:v>0.15247710001948217</c:v>
                </c:pt>
                <c:pt idx="13">
                  <c:v>0.01926690131716711</c:v>
                </c:pt>
                <c:pt idx="14">
                  <c:v>0.0024345523680602728</c:v>
                </c:pt>
              </c:numCache>
            </c:numRef>
          </c:yVal>
          <c:smooth val="1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(simulated)'!$B$15:$P$15</c:f>
              <c:numCache>
                <c:ptCount val="15"/>
                <c:pt idx="0">
                  <c:v>0</c:v>
                </c:pt>
                <c:pt idx="1">
                  <c:v>0.18494244383526304</c:v>
                </c:pt>
                <c:pt idx="2">
                  <c:v>0.8820759313479973</c:v>
                </c:pt>
                <c:pt idx="3">
                  <c:v>1.6647968098095047</c:v>
                </c:pt>
                <c:pt idx="4">
                  <c:v>3.9913021105068673</c:v>
                </c:pt>
                <c:pt idx="5">
                  <c:v>5.835817105612903</c:v>
                </c:pt>
                <c:pt idx="6">
                  <c:v>6.738838292808225</c:v>
                </c:pt>
                <c:pt idx="7">
                  <c:v>6.37154108831987</c:v>
                </c:pt>
                <c:pt idx="8">
                  <c:v>5.729221205296324</c:v>
                </c:pt>
                <c:pt idx="9">
                  <c:v>4.477450860361897</c:v>
                </c:pt>
                <c:pt idx="10">
                  <c:v>3.472163202881171</c:v>
                </c:pt>
                <c:pt idx="11">
                  <c:v>2.0847589282649652</c:v>
                </c:pt>
                <c:pt idx="12">
                  <c:v>0.4511364832959477</c:v>
                </c:pt>
                <c:pt idx="13">
                  <c:v>0.09762469498571137</c:v>
                </c:pt>
                <c:pt idx="14">
                  <c:v>0.021125715662402456</c:v>
                </c:pt>
              </c:numCache>
            </c:numRef>
          </c:yVal>
          <c:smooth val="1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(simulated)'!$B$16:$P$16</c:f>
              <c:numCache>
                <c:ptCount val="15"/>
                <c:pt idx="0">
                  <c:v>0</c:v>
                </c:pt>
                <c:pt idx="1">
                  <c:v>0.13565087649384708</c:v>
                </c:pt>
                <c:pt idx="2">
                  <c:v>0.6541902405305533</c:v>
                </c:pt>
                <c:pt idx="3">
                  <c:v>1.2513179548024507</c:v>
                </c:pt>
                <c:pt idx="4">
                  <c:v>3.1481814679046716</c:v>
                </c:pt>
                <c:pt idx="5">
                  <c:v>4.872309810500987</c:v>
                </c:pt>
                <c:pt idx="6">
                  <c:v>5.9925667754160274</c:v>
                </c:pt>
                <c:pt idx="7">
                  <c:v>5.716272914202473</c:v>
                </c:pt>
                <c:pt idx="8">
                  <c:v>4.9961312698151605</c:v>
                </c:pt>
                <c:pt idx="9">
                  <c:v>3.4746980398254634</c:v>
                </c:pt>
                <c:pt idx="10">
                  <c:v>2.321092460619941</c:v>
                </c:pt>
                <c:pt idx="11">
                  <c:v>1.0119592264481925</c:v>
                </c:pt>
                <c:pt idx="12">
                  <c:v>0.08273433347142657</c:v>
                </c:pt>
                <c:pt idx="13">
                  <c:v>0.006761704557831145</c:v>
                </c:pt>
                <c:pt idx="14">
                  <c:v>0.0005526199460543245</c:v>
                </c:pt>
              </c:numCache>
            </c:numRef>
          </c:yVal>
          <c:smooth val="1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(simulated)'!$B$17:$P$17</c:f>
              <c:numCache>
                <c:ptCount val="15"/>
                <c:pt idx="0">
                  <c:v>0</c:v>
                </c:pt>
                <c:pt idx="1">
                  <c:v>0.10861965199790141</c:v>
                </c:pt>
                <c:pt idx="2">
                  <c:v>0.5253944195186055</c:v>
                </c:pt>
                <c:pt idx="3">
                  <c:v>1.008735845630752</c:v>
                </c:pt>
                <c:pt idx="4">
                  <c:v>2.576788805892748</c:v>
                </c:pt>
                <c:pt idx="5">
                  <c:v>4.082746904984444</c:v>
                </c:pt>
                <c:pt idx="6">
                  <c:v>5.274746344924017</c:v>
                </c:pt>
                <c:pt idx="7">
                  <c:v>5.299392665939172</c:v>
                </c:pt>
                <c:pt idx="8">
                  <c:v>4.8888072188466785</c:v>
                </c:pt>
                <c:pt idx="9">
                  <c:v>3.804442091261669</c:v>
                </c:pt>
                <c:pt idx="10">
                  <c:v>2.8525851463428693</c:v>
                </c:pt>
                <c:pt idx="11">
                  <c:v>1.571680929360539</c:v>
                </c:pt>
                <c:pt idx="12">
                  <c:v>0.26001390765732785</c:v>
                </c:pt>
                <c:pt idx="13">
                  <c:v>0.04300513234718823</c:v>
                </c:pt>
                <c:pt idx="14">
                  <c:v>0.007112855267756121</c:v>
                </c:pt>
              </c:numCache>
            </c:numRef>
          </c:yVal>
          <c:smooth val="1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(simulated)'!$B$18:$P$18</c:f>
              <c:numCache>
                <c:ptCount val="15"/>
                <c:pt idx="0">
                  <c:v>0</c:v>
                </c:pt>
                <c:pt idx="1">
                  <c:v>0.10060548068107797</c:v>
                </c:pt>
                <c:pt idx="2">
                  <c:v>0.48802003088910745</c:v>
                </c:pt>
                <c:pt idx="3">
                  <c:v>0.9402593843396443</c:v>
                </c:pt>
                <c:pt idx="4">
                  <c:v>2.4337649046139913</c:v>
                </c:pt>
                <c:pt idx="5">
                  <c:v>3.9240167104718977</c:v>
                </c:pt>
                <c:pt idx="6">
                  <c:v>5.207644289427905</c:v>
                </c:pt>
                <c:pt idx="7">
                  <c:v>5.322759112364501</c:v>
                </c:pt>
                <c:pt idx="8">
                  <c:v>4.955927072836121</c:v>
                </c:pt>
                <c:pt idx="9">
                  <c:v>3.8630664339833545</c:v>
                </c:pt>
                <c:pt idx="10">
                  <c:v>2.864276116084439</c:v>
                </c:pt>
                <c:pt idx="11">
                  <c:v>1.522344537739783</c:v>
                </c:pt>
                <c:pt idx="12">
                  <c:v>0.22301979330791336</c:v>
                </c:pt>
                <c:pt idx="13">
                  <c:v>0.032642395323503964</c:v>
                </c:pt>
                <c:pt idx="14">
                  <c:v>0.0047777154146783265</c:v>
                </c:pt>
              </c:numCache>
            </c:numRef>
          </c:yVal>
          <c:smooth val="1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(simulated)'!$B$19:$P$19</c:f>
              <c:numCache>
                <c:ptCount val="15"/>
                <c:pt idx="0">
                  <c:v>0</c:v>
                </c:pt>
                <c:pt idx="1">
                  <c:v>0.16681490348426498</c:v>
                </c:pt>
                <c:pt idx="2">
                  <c:v>0.7971800175797477</c:v>
                </c:pt>
                <c:pt idx="3">
                  <c:v>1.507818683234037</c:v>
                </c:pt>
                <c:pt idx="4">
                  <c:v>3.6344630041336026</c:v>
                </c:pt>
                <c:pt idx="5">
                  <c:v>5.3066041809815605</c:v>
                </c:pt>
                <c:pt idx="6">
                  <c:v>5.927346764219302</c:v>
                </c:pt>
                <c:pt idx="7">
                  <c:v>5.254339539912833</c:v>
                </c:pt>
                <c:pt idx="8">
                  <c:v>4.3427761790145505</c:v>
                </c:pt>
                <c:pt idx="9">
                  <c:v>2.788843436419218</c:v>
                </c:pt>
                <c:pt idx="10">
                  <c:v>1.7553801664148134</c:v>
                </c:pt>
                <c:pt idx="11">
                  <c:v>0.6904486862382685</c:v>
                </c:pt>
                <c:pt idx="12">
                  <c:v>0.04191763169034943</c:v>
                </c:pt>
                <c:pt idx="13">
                  <c:v>0.002544790656692706</c:v>
                </c:pt>
                <c:pt idx="14">
                  <c:v>0.00015449249448994923</c:v>
                </c:pt>
              </c:numCache>
            </c:numRef>
          </c:yVal>
          <c:smooth val="1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(simulated)'!$B$20:$P$20</c:f>
              <c:numCache>
                <c:ptCount val="15"/>
                <c:pt idx="0">
                  <c:v>0</c:v>
                </c:pt>
                <c:pt idx="1">
                  <c:v>0.12027653779623146</c:v>
                </c:pt>
                <c:pt idx="2">
                  <c:v>0.5804933572760504</c:v>
                </c:pt>
                <c:pt idx="3">
                  <c:v>1.1113577090948048</c:v>
                </c:pt>
                <c:pt idx="4">
                  <c:v>2.804357794424842</c:v>
                </c:pt>
                <c:pt idx="5">
                  <c:v>4.35106002039898</c:v>
                </c:pt>
                <c:pt idx="6">
                  <c:v>5.3423287964354484</c:v>
                </c:pt>
                <c:pt idx="7">
                  <c:v>5.046265761244783</c:v>
                </c:pt>
                <c:pt idx="8">
                  <c:v>4.338020118172906</c:v>
                </c:pt>
                <c:pt idx="9">
                  <c:v>2.8763924442207527</c:v>
                </c:pt>
                <c:pt idx="10">
                  <c:v>1.8110019077568904</c:v>
                </c:pt>
                <c:pt idx="11">
                  <c:v>0.6925889544808697</c:v>
                </c:pt>
                <c:pt idx="12">
                  <c:v>0.037703657506524275</c:v>
                </c:pt>
                <c:pt idx="13">
                  <c:v>0.002050371371763074</c:v>
                </c:pt>
                <c:pt idx="14">
                  <c:v>0.00011150159803788572</c:v>
                </c:pt>
              </c:numCache>
            </c:numRef>
          </c:yVal>
          <c:smooth val="1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(simulated)'!$B$21:$P$21</c:f>
              <c:numCache>
                <c:ptCount val="15"/>
                <c:pt idx="0">
                  <c:v>0</c:v>
                </c:pt>
                <c:pt idx="1">
                  <c:v>0.15020229398563262</c:v>
                </c:pt>
                <c:pt idx="2">
                  <c:v>0.7200745811912946</c:v>
                </c:pt>
                <c:pt idx="3">
                  <c:v>1.3674228386490626</c:v>
                </c:pt>
                <c:pt idx="4">
                  <c:v>3.3497683679270644</c:v>
                </c:pt>
                <c:pt idx="5">
                  <c:v>5.014046618857137</c:v>
                </c:pt>
                <c:pt idx="6">
                  <c:v>5.89798142447074</c:v>
                </c:pt>
                <c:pt idx="7">
                  <c:v>5.518064654269444</c:v>
                </c:pt>
                <c:pt idx="8">
                  <c:v>4.820893565894083</c:v>
                </c:pt>
                <c:pt idx="9">
                  <c:v>3.467669122283048</c:v>
                </c:pt>
                <c:pt idx="10">
                  <c:v>2.4479190215935875</c:v>
                </c:pt>
                <c:pt idx="11">
                  <c:v>1.2120028384209331</c:v>
                </c:pt>
                <c:pt idx="12">
                  <c:v>0.14681030787405458</c:v>
                </c:pt>
                <c:pt idx="13">
                  <c:v>0.017782859773358122</c:v>
                </c:pt>
                <c:pt idx="14">
                  <c:v>0.002154004757531564</c:v>
                </c:pt>
              </c:numCache>
            </c:numRef>
          </c:yVal>
          <c:smooth val="1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(simulated)'!$B$22:$P$22</c:f>
              <c:numCache>
                <c:ptCount val="15"/>
                <c:pt idx="0">
                  <c:v>0</c:v>
                </c:pt>
                <c:pt idx="1">
                  <c:v>0.1464954200697945</c:v>
                </c:pt>
                <c:pt idx="2">
                  <c:v>0.7063464948243723</c:v>
                </c:pt>
                <c:pt idx="3">
                  <c:v>1.3508251315083344</c:v>
                </c:pt>
                <c:pt idx="4">
                  <c:v>3.3983283570545217</c:v>
                </c:pt>
                <c:pt idx="5">
                  <c:v>5.269862976679347</c:v>
                </c:pt>
                <c:pt idx="6">
                  <c:v>6.5532147720061635</c:v>
                </c:pt>
                <c:pt idx="7">
                  <c:v>6.372606936116398</c:v>
                </c:pt>
                <c:pt idx="8">
                  <c:v>5.715393742988825</c:v>
                </c:pt>
                <c:pt idx="9">
                  <c:v>4.2399873483298505</c:v>
                </c:pt>
                <c:pt idx="10">
                  <c:v>3.048419000288209</c:v>
                </c:pt>
                <c:pt idx="11">
                  <c:v>1.55212755141023</c:v>
                </c:pt>
                <c:pt idx="12">
                  <c:v>0.20343957940895674</c:v>
                </c:pt>
                <c:pt idx="13">
                  <c:v>0.026661774183333826</c:v>
                </c:pt>
                <c:pt idx="14">
                  <c:v>0.003494158774291114</c:v>
                </c:pt>
              </c:numCache>
            </c:numRef>
          </c:yVal>
          <c:smooth val="1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(simulated)'!$B$23:$P$23</c:f>
              <c:numCache>
                <c:ptCount val="15"/>
                <c:pt idx="0">
                  <c:v>0</c:v>
                </c:pt>
                <c:pt idx="1">
                  <c:v>0.09832886860655699</c:v>
                </c:pt>
                <c:pt idx="2">
                  <c:v>0.47730779394841816</c:v>
                </c:pt>
                <c:pt idx="3">
                  <c:v>0.9204105782224514</c:v>
                </c:pt>
                <c:pt idx="4">
                  <c:v>2.3903526240652693</c:v>
                </c:pt>
                <c:pt idx="5">
                  <c:v>3.8722318422780027</c:v>
                </c:pt>
                <c:pt idx="6">
                  <c:v>5.1823348925924835</c:v>
                </c:pt>
                <c:pt idx="7">
                  <c:v>5.3350215459812675</c:v>
                </c:pt>
                <c:pt idx="8">
                  <c:v>4.997808872131802</c:v>
                </c:pt>
                <c:pt idx="9">
                  <c:v>3.9343199556324464</c:v>
                </c:pt>
                <c:pt idx="10">
                  <c:v>2.940229353675101</c:v>
                </c:pt>
                <c:pt idx="11">
                  <c:v>1.5838198091308417</c:v>
                </c:pt>
                <c:pt idx="12">
                  <c:v>0.24086743067531288</c:v>
                </c:pt>
                <c:pt idx="13">
                  <c:v>0.036591710256489815</c:v>
                </c:pt>
                <c:pt idx="14">
                  <c:v>0.005558874030146475</c:v>
                </c:pt>
              </c:numCache>
            </c:numRef>
          </c:yVal>
          <c:smooth val="1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(simulated)'!$B$24:$P$24</c:f>
              <c:numCache>
                <c:ptCount val="15"/>
                <c:pt idx="0">
                  <c:v>0</c:v>
                </c:pt>
                <c:pt idx="1">
                  <c:v>0.1651850829294372</c:v>
                </c:pt>
                <c:pt idx="2">
                  <c:v>0.7951700013910146</c:v>
                </c:pt>
                <c:pt idx="3">
                  <c:v>1.5175493369687165</c:v>
                </c:pt>
                <c:pt idx="4">
                  <c:v>3.7845971443734925</c:v>
                </c:pt>
                <c:pt idx="5">
                  <c:v>5.784837841692596</c:v>
                </c:pt>
                <c:pt idx="6">
                  <c:v>6.9575225146045785</c:v>
                </c:pt>
                <c:pt idx="7">
                  <c:v>6.509280871179839</c:v>
                </c:pt>
                <c:pt idx="8">
                  <c:v>5.5933933208681434</c:v>
                </c:pt>
                <c:pt idx="9">
                  <c:v>3.7784865964783334</c:v>
                </c:pt>
                <c:pt idx="10">
                  <c:v>2.4602414296267288</c:v>
                </c:pt>
                <c:pt idx="11">
                  <c:v>1.022524199355895</c:v>
                </c:pt>
                <c:pt idx="12">
                  <c:v>0.072633520224348</c:v>
                </c:pt>
                <c:pt idx="13">
                  <c:v>0.005158179022927014</c:v>
                </c:pt>
                <c:pt idx="14">
                  <c:v>0.00036631584451571873</c:v>
                </c:pt>
              </c:numCache>
            </c:numRef>
          </c:yVal>
          <c:smooth val="1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(simulated)'!$B$25:$P$25</c:f>
              <c:numCache>
                <c:ptCount val="15"/>
                <c:pt idx="0">
                  <c:v>0</c:v>
                </c:pt>
                <c:pt idx="1">
                  <c:v>0.16624354827005533</c:v>
                </c:pt>
                <c:pt idx="2">
                  <c:v>0.7943972846775559</c:v>
                </c:pt>
                <c:pt idx="3">
                  <c:v>1.5024891221705337</c:v>
                </c:pt>
                <c:pt idx="4">
                  <c:v>3.6225115271787667</c:v>
                </c:pt>
                <c:pt idx="5">
                  <c:v>5.297691875518326</c:v>
                </c:pt>
                <c:pt idx="6">
                  <c:v>5.960838018457231</c:v>
                </c:pt>
                <c:pt idx="7">
                  <c:v>5.346454905912779</c:v>
                </c:pt>
                <c:pt idx="8">
                  <c:v>4.484858033579866</c:v>
                </c:pt>
                <c:pt idx="9">
                  <c:v>2.9812014682286585</c:v>
                </c:pt>
                <c:pt idx="10">
                  <c:v>1.9472180945599658</c:v>
                </c:pt>
                <c:pt idx="11">
                  <c:v>0.8259260062127045</c:v>
                </c:pt>
                <c:pt idx="12">
                  <c:v>0.06291898793262289</c:v>
                </c:pt>
                <c:pt idx="13">
                  <c:v>0.004793096305614106</c:v>
                </c:pt>
                <c:pt idx="14">
                  <c:v>0.0003651325767488623</c:v>
                </c:pt>
              </c:numCache>
            </c:numRef>
          </c:yVal>
          <c:smooth val="1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(simulated)'!$B$26:$P$26</c:f>
              <c:numCache>
                <c:ptCount val="15"/>
                <c:pt idx="0">
                  <c:v>0</c:v>
                </c:pt>
                <c:pt idx="1">
                  <c:v>0.10746950369892416</c:v>
                </c:pt>
                <c:pt idx="2">
                  <c:v>0.5196731553481608</c:v>
                </c:pt>
                <c:pt idx="3">
                  <c:v>0.997362166135567</c:v>
                </c:pt>
                <c:pt idx="4">
                  <c:v>2.5434806783653037</c:v>
                </c:pt>
                <c:pt idx="5">
                  <c:v>4.018558597957827</c:v>
                </c:pt>
                <c:pt idx="6">
                  <c:v>5.1566387289763655</c:v>
                </c:pt>
                <c:pt idx="7">
                  <c:v>5.13878827948702</c:v>
                </c:pt>
                <c:pt idx="8">
                  <c:v>4.697235454428103</c:v>
                </c:pt>
                <c:pt idx="9">
                  <c:v>3.5809826553218893</c:v>
                </c:pt>
                <c:pt idx="10">
                  <c:v>2.6263412382598696</c:v>
                </c:pt>
                <c:pt idx="11">
                  <c:v>1.3824439270126947</c:v>
                </c:pt>
                <c:pt idx="12">
                  <c:v>0.19918304402758932</c:v>
                </c:pt>
                <c:pt idx="13">
                  <c:v>0.02868988143319318</c:v>
                </c:pt>
                <c:pt idx="14">
                  <c:v>0.004132426174333739</c:v>
                </c:pt>
              </c:numCache>
            </c:numRef>
          </c:yVal>
          <c:smooth val="1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(simulated)'!$B$27:$P$27</c:f>
              <c:numCache>
                <c:ptCount val="15"/>
                <c:pt idx="0">
                  <c:v>0</c:v>
                </c:pt>
                <c:pt idx="1">
                  <c:v>0.15780699237921625</c:v>
                </c:pt>
                <c:pt idx="2">
                  <c:v>0.759550677488436</c:v>
                </c:pt>
                <c:pt idx="3">
                  <c:v>1.4493435010250018</c:v>
                </c:pt>
                <c:pt idx="4">
                  <c:v>3.6126942515880422</c:v>
                </c:pt>
                <c:pt idx="5">
                  <c:v>5.52005395812636</c:v>
                </c:pt>
                <c:pt idx="6">
                  <c:v>6.642845022159332</c:v>
                </c:pt>
                <c:pt idx="7">
                  <c:v>6.227940086611482</c:v>
                </c:pt>
                <c:pt idx="8">
                  <c:v>5.369419226484421</c:v>
                </c:pt>
                <c:pt idx="9">
                  <c:v>3.660144596178838</c:v>
                </c:pt>
                <c:pt idx="10">
                  <c:v>2.4088841077547207</c:v>
                </c:pt>
                <c:pt idx="11">
                  <c:v>1.0244396674479137</c:v>
                </c:pt>
                <c:pt idx="12">
                  <c:v>0.07805585352590579</c:v>
                </c:pt>
                <c:pt idx="13">
                  <c:v>0.005946186306802117</c:v>
                </c:pt>
                <c:pt idx="14">
                  <c:v>0.0004529721809391432</c:v>
                </c:pt>
              </c:numCache>
            </c:numRef>
          </c:yVal>
          <c:smooth val="1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(simulated)'!$B$28:$P$28</c:f>
              <c:numCache>
                <c:ptCount val="15"/>
                <c:pt idx="0">
                  <c:v>0</c:v>
                </c:pt>
                <c:pt idx="1">
                  <c:v>0.11324095817754748</c:v>
                </c:pt>
                <c:pt idx="2">
                  <c:v>0.5480229875392891</c:v>
                </c:pt>
                <c:pt idx="3">
                  <c:v>1.0528389434832646</c:v>
                </c:pt>
                <c:pt idx="4">
                  <c:v>2.696063281361395</c:v>
                </c:pt>
                <c:pt idx="5">
                  <c:v>4.286975297869956</c:v>
                </c:pt>
                <c:pt idx="6">
                  <c:v>5.575886000257168</c:v>
                </c:pt>
                <c:pt idx="7">
                  <c:v>5.636883050108014</c:v>
                </c:pt>
                <c:pt idx="8">
                  <c:v>5.230527135464373</c:v>
                </c:pt>
                <c:pt idx="9">
                  <c:v>4.1148047635233835</c:v>
                </c:pt>
                <c:pt idx="10">
                  <c:v>3.1172275591188336</c:v>
                </c:pt>
                <c:pt idx="11">
                  <c:v>1.7523057047209725</c:v>
                </c:pt>
                <c:pt idx="12">
                  <c:v>0.30774946818850957</c:v>
                </c:pt>
                <c:pt idx="13">
                  <c:v>0.05403427333157554</c:v>
                </c:pt>
                <c:pt idx="14">
                  <c:v>0.009487270620933626</c:v>
                </c:pt>
              </c:numCache>
            </c:numRef>
          </c:yVal>
          <c:smooth val="1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(simulated)'!$B$29:$P$29</c:f>
              <c:numCache>
                <c:ptCount val="15"/>
                <c:pt idx="0">
                  <c:v>0</c:v>
                </c:pt>
                <c:pt idx="1">
                  <c:v>0.22072937301408252</c:v>
                </c:pt>
                <c:pt idx="2">
                  <c:v>1.0570993433903149</c:v>
                </c:pt>
                <c:pt idx="3">
                  <c:v>2.00468108758205</c:v>
                </c:pt>
                <c:pt idx="4">
                  <c:v>4.879103359691447</c:v>
                </c:pt>
                <c:pt idx="5">
                  <c:v>7.21126491398845</c:v>
                </c:pt>
                <c:pt idx="6">
                  <c:v>8.18996406572093</c:v>
                </c:pt>
                <c:pt idx="7">
                  <c:v>7.318669159778912</c:v>
                </c:pt>
                <c:pt idx="8">
                  <c:v>6.060019041072133</c:v>
                </c:pt>
                <c:pt idx="9">
                  <c:v>3.8648106326790552</c:v>
                </c:pt>
                <c:pt idx="10">
                  <c:v>2.401537161944035</c:v>
                </c:pt>
                <c:pt idx="11">
                  <c:v>0.9170712347165935</c:v>
                </c:pt>
                <c:pt idx="12">
                  <c:v>0.050843400494619495</c:v>
                </c:pt>
                <c:pt idx="13">
                  <c:v>0.0028186407051776544</c:v>
                </c:pt>
                <c:pt idx="14">
                  <c:v>0.00015625893072186367</c:v>
                </c:pt>
              </c:numCache>
            </c:numRef>
          </c:yVal>
          <c:smooth val="1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(simulated)'!$B$30:$P$30</c:f>
              <c:numCache>
                <c:ptCount val="15"/>
                <c:pt idx="0">
                  <c:v>0</c:v>
                </c:pt>
                <c:pt idx="1">
                  <c:v>0.10746931972954434</c:v>
                </c:pt>
                <c:pt idx="2">
                  <c:v>0.5182092209197138</c:v>
                </c:pt>
                <c:pt idx="3">
                  <c:v>0.9910827067345604</c:v>
                </c:pt>
                <c:pt idx="4">
                  <c:v>2.493198886750179</c:v>
                </c:pt>
                <c:pt idx="5">
                  <c:v>3.8630321158062504</c:v>
                </c:pt>
                <c:pt idx="6">
                  <c:v>4.7832726072206375</c:v>
                </c:pt>
                <c:pt idx="7">
                  <c:v>4.617576455373268</c:v>
                </c:pt>
                <c:pt idx="8">
                  <c:v>4.101498645441135</c:v>
                </c:pt>
                <c:pt idx="9">
                  <c:v>2.970900974676499</c:v>
                </c:pt>
                <c:pt idx="10">
                  <c:v>2.0792735704611207</c:v>
                </c:pt>
                <c:pt idx="11">
                  <c:v>1.0006561152716187</c:v>
                </c:pt>
                <c:pt idx="12">
                  <c:v>0.1105449611654316</c:v>
                </c:pt>
                <c:pt idx="13">
                  <c:v>0.012209962316257865</c:v>
                </c:pt>
                <c:pt idx="14">
                  <c:v>0.0013486202653925383</c:v>
                </c:pt>
              </c:numCache>
            </c:numRef>
          </c:yVal>
          <c:smooth val="1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(simulated)'!$B$31:$P$31</c:f>
              <c:numCache>
                <c:ptCount val="15"/>
                <c:pt idx="0">
                  <c:v>0</c:v>
                </c:pt>
                <c:pt idx="1">
                  <c:v>0.17449619499577346</c:v>
                </c:pt>
                <c:pt idx="2">
                  <c:v>0.8363171777612364</c:v>
                </c:pt>
                <c:pt idx="3">
                  <c:v>1.5876766993362093</c:v>
                </c:pt>
                <c:pt idx="4">
                  <c:v>3.885558596988813</c:v>
                </c:pt>
                <c:pt idx="5">
                  <c:v>5.812168896392612</c:v>
                </c:pt>
                <c:pt idx="6">
                  <c:v>6.845399334493616</c:v>
                </c:pt>
                <c:pt idx="7">
                  <c:v>6.430398494531817</c:v>
                </c:pt>
                <c:pt idx="8">
                  <c:v>5.651518103676465</c:v>
                </c:pt>
                <c:pt idx="9">
                  <c:v>4.12620493038953</c:v>
                </c:pt>
                <c:pt idx="10">
                  <c:v>2.961034906789065</c:v>
                </c:pt>
                <c:pt idx="11">
                  <c:v>1.516270029330507</c:v>
                </c:pt>
                <c:pt idx="12">
                  <c:v>0.20326618523830547</c:v>
                </c:pt>
                <c:pt idx="13">
                  <c:v>0.027248833902551273</c:v>
                </c:pt>
                <c:pt idx="14">
                  <c:v>0.0036528404763726888</c:v>
                </c:pt>
              </c:numCache>
            </c:numRef>
          </c:yVal>
          <c:smooth val="1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(simulated)'!$B$32:$P$32</c:f>
              <c:numCache>
                <c:ptCount val="15"/>
                <c:pt idx="0">
                  <c:v>0</c:v>
                </c:pt>
                <c:pt idx="1">
                  <c:v>0.19726082325099645</c:v>
                </c:pt>
                <c:pt idx="2">
                  <c:v>0.9486288633315849</c:v>
                </c:pt>
                <c:pt idx="3">
                  <c:v>1.8081035345122778</c:v>
                </c:pt>
                <c:pt idx="4">
                  <c:v>4.484611581734591</c:v>
                </c:pt>
                <c:pt idx="5">
                  <c:v>6.791772926613494</c:v>
                </c:pt>
                <c:pt idx="6">
                  <c:v>7.990569068655726</c:v>
                </c:pt>
                <c:pt idx="7">
                  <c:v>7.282124447447328</c:v>
                </c:pt>
                <c:pt idx="8">
                  <c:v>6.074644583285515</c:v>
                </c:pt>
                <c:pt idx="9">
                  <c:v>3.8404176768482934</c:v>
                </c:pt>
                <c:pt idx="10">
                  <c:v>2.3283677429004</c:v>
                </c:pt>
                <c:pt idx="11">
                  <c:v>0.8349055585411568</c:v>
                </c:pt>
                <c:pt idx="12">
                  <c:v>0.0379204164739352</c:v>
                </c:pt>
                <c:pt idx="13">
                  <c:v>0.0017215905768323526</c:v>
                </c:pt>
                <c:pt idx="14">
                  <c:v>7.816036547890941E-05</c:v>
                </c:pt>
              </c:numCache>
            </c:numRef>
          </c:yVal>
          <c:smooth val="1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(simulated)'!$B$33:$P$33</c:f>
              <c:numCache>
                <c:ptCount val="15"/>
                <c:pt idx="0">
                  <c:v>0</c:v>
                </c:pt>
                <c:pt idx="1">
                  <c:v>0.13991111107934046</c:v>
                </c:pt>
                <c:pt idx="2">
                  <c:v>0.671091502774762</c:v>
                </c:pt>
                <c:pt idx="3">
                  <c:v>1.2753106690287088</c:v>
                </c:pt>
                <c:pt idx="4">
                  <c:v>3.1348637943420896</c:v>
                </c:pt>
                <c:pt idx="5">
                  <c:v>4.724722073916981</c:v>
                </c:pt>
                <c:pt idx="6">
                  <c:v>5.666415597661387</c:v>
                </c:pt>
                <c:pt idx="7">
                  <c:v>5.4378975099249605</c:v>
                </c:pt>
                <c:pt idx="8">
                  <c:v>4.893186881725495</c:v>
                </c:pt>
                <c:pt idx="9">
                  <c:v>3.7574207489681433</c:v>
                </c:pt>
                <c:pt idx="10">
                  <c:v>2.840508542758841</c:v>
                </c:pt>
                <c:pt idx="11">
                  <c:v>1.6155373456063642</c:v>
                </c:pt>
                <c:pt idx="12">
                  <c:v>0.29683510956232106</c:v>
                </c:pt>
                <c:pt idx="13">
                  <c:v>0.054539285974173624</c:v>
                </c:pt>
                <c:pt idx="14">
                  <c:v>0.010020828461617282</c:v>
                </c:pt>
              </c:numCache>
            </c:numRef>
          </c:yVal>
          <c:smooth val="1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(simulated)'!$B$34:$P$34</c:f>
              <c:numCache>
                <c:ptCount val="15"/>
                <c:pt idx="0">
                  <c:v>0</c:v>
                </c:pt>
                <c:pt idx="1">
                  <c:v>0.2235078170143238</c:v>
                </c:pt>
                <c:pt idx="2">
                  <c:v>1.0690366040336554</c:v>
                </c:pt>
                <c:pt idx="3">
                  <c:v>2.0237858709754755</c:v>
                </c:pt>
                <c:pt idx="4">
                  <c:v>4.883549416394362</c:v>
                </c:pt>
                <c:pt idx="5">
                  <c:v>7.091995277319409</c:v>
                </c:pt>
                <c:pt idx="6">
                  <c:v>7.652021264516779</c:v>
                </c:pt>
                <c:pt idx="7">
                  <c:v>6.375364259969126</c:v>
                </c:pt>
                <c:pt idx="8">
                  <c:v>4.84936736599226</c:v>
                </c:pt>
                <c:pt idx="9">
                  <c:v>2.534985601845275</c:v>
                </c:pt>
                <c:pt idx="10">
                  <c:v>1.2654131126346142</c:v>
                </c:pt>
                <c:pt idx="11">
                  <c:v>0.30620917560833844</c:v>
                </c:pt>
                <c:pt idx="12">
                  <c:v>0.004254773888563917</c:v>
                </c:pt>
                <c:pt idx="13">
                  <c:v>5.908296165116069E-05</c:v>
                </c:pt>
                <c:pt idx="14">
                  <c:v>8.204419491091448E-07</c:v>
                </c:pt>
              </c:numCache>
            </c:numRef>
          </c:yVal>
          <c:smooth val="1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(simulated)'!$B$35:$P$35</c:f>
              <c:numCache>
                <c:ptCount val="15"/>
                <c:pt idx="0">
                  <c:v>0</c:v>
                </c:pt>
                <c:pt idx="1">
                  <c:v>0.20158936313509473</c:v>
                </c:pt>
                <c:pt idx="2">
                  <c:v>0.9708134747692141</c:v>
                </c:pt>
                <c:pt idx="3">
                  <c:v>1.8535071986484697</c:v>
                </c:pt>
                <c:pt idx="4">
                  <c:v>4.624234408788982</c:v>
                </c:pt>
                <c:pt idx="5">
                  <c:v>7.046588018674689</c:v>
                </c:pt>
                <c:pt idx="6">
                  <c:v>8.317646898464046</c:v>
                </c:pt>
                <c:pt idx="7">
                  <c:v>7.521686784637986</c:v>
                </c:pt>
                <c:pt idx="8">
                  <c:v>6.16794832718726</c:v>
                </c:pt>
                <c:pt idx="9">
                  <c:v>3.6905632042755725</c:v>
                </c:pt>
                <c:pt idx="10">
                  <c:v>2.081742272228338</c:v>
                </c:pt>
                <c:pt idx="11">
                  <c:v>0.6330523515522998</c:v>
                </c:pt>
                <c:pt idx="12">
                  <c:v>0.017110392007760267</c:v>
                </c:pt>
                <c:pt idx="13">
                  <c:v>0.0004615586568884497</c:v>
                </c:pt>
                <c:pt idx="14">
                  <c:v>1.2450653932779703E-05</c:v>
                </c:pt>
              </c:numCache>
            </c:numRef>
          </c:yVal>
          <c:smooth val="1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(simulated)'!$B$36:$P$36</c:f>
              <c:numCache>
                <c:ptCount val="15"/>
                <c:pt idx="0">
                  <c:v>0</c:v>
                </c:pt>
                <c:pt idx="1">
                  <c:v>0.11946815576951926</c:v>
                </c:pt>
                <c:pt idx="2">
                  <c:v>0.5766837403970859</c:v>
                </c:pt>
                <c:pt idx="3">
                  <c:v>1.10420460182506</c:v>
                </c:pt>
                <c:pt idx="4">
                  <c:v>2.785498334791069</c:v>
                </c:pt>
                <c:pt idx="5">
                  <c:v>4.309639640864435</c:v>
                </c:pt>
                <c:pt idx="6">
                  <c:v>5.21807302955293</c:v>
                </c:pt>
                <c:pt idx="7">
                  <c:v>4.81031500491171</c:v>
                </c:pt>
                <c:pt idx="8">
                  <c:v>3.9987996056909005</c:v>
                </c:pt>
                <c:pt idx="9">
                  <c:v>2.425799074035064</c:v>
                </c:pt>
                <c:pt idx="10">
                  <c:v>1.3695752297925219</c:v>
                </c:pt>
                <c:pt idx="11">
                  <c:v>0.40917803696810007</c:v>
                </c:pt>
                <c:pt idx="12">
                  <c:v>0.010141777291093246</c:v>
                </c:pt>
                <c:pt idx="13">
                  <c:v>0.00024999627652627464</c:v>
                </c:pt>
                <c:pt idx="14">
                  <c:v>6.162257914139369E-06</c:v>
                </c:pt>
              </c:numCache>
            </c:numRef>
          </c:yVal>
          <c:smooth val="1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(simulated)'!$B$37:$P$37</c:f>
              <c:numCache>
                <c:ptCount val="15"/>
                <c:pt idx="0">
                  <c:v>0</c:v>
                </c:pt>
                <c:pt idx="1">
                  <c:v>0.18965247285774714</c:v>
                </c:pt>
                <c:pt idx="2">
                  <c:v>0.9076572781625646</c:v>
                </c:pt>
                <c:pt idx="3">
                  <c:v>1.7199724230082036</c:v>
                </c:pt>
                <c:pt idx="4">
                  <c:v>4.177240170029069</c:v>
                </c:pt>
                <c:pt idx="5">
                  <c:v>6.170586085419441</c:v>
                </c:pt>
                <c:pt idx="6">
                  <c:v>7.062699144518362</c:v>
                </c:pt>
                <c:pt idx="7">
                  <c:v>6.423206862753602</c:v>
                </c:pt>
                <c:pt idx="8">
                  <c:v>5.451181030262862</c:v>
                </c:pt>
                <c:pt idx="9">
                  <c:v>3.695875997198111</c:v>
                </c:pt>
                <c:pt idx="10">
                  <c:v>2.4577931290637416</c:v>
                </c:pt>
                <c:pt idx="11">
                  <c:v>1.0795629747583038</c:v>
                </c:pt>
                <c:pt idx="12">
                  <c:v>0.09129037491214594</c:v>
                </c:pt>
                <c:pt idx="13">
                  <c:v>0.007719572265177367</c:v>
                </c:pt>
                <c:pt idx="14">
                  <c:v>0.0006527719487446847</c:v>
                </c:pt>
              </c:numCache>
            </c:numRef>
          </c:yVal>
          <c:smooth val="1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(simulated)'!$B$38:$P$38</c:f>
              <c:numCache>
                <c:ptCount val="15"/>
                <c:pt idx="0">
                  <c:v>0</c:v>
                </c:pt>
                <c:pt idx="1">
                  <c:v>0.09651523768961419</c:v>
                </c:pt>
                <c:pt idx="2">
                  <c:v>0.4666743808643956</c:v>
                </c:pt>
                <c:pt idx="3">
                  <c:v>0.8955357805560514</c:v>
                </c:pt>
                <c:pt idx="4">
                  <c:v>2.2815149085662156</c:v>
                </c:pt>
                <c:pt idx="5">
                  <c:v>3.5938303374655938</c:v>
                </c:pt>
                <c:pt idx="6">
                  <c:v>4.560226213874123</c:v>
                </c:pt>
                <c:pt idx="7">
                  <c:v>4.465977696568297</c:v>
                </c:pt>
                <c:pt idx="8">
                  <c:v>3.9912941435489784</c:v>
                </c:pt>
                <c:pt idx="9">
                  <c:v>2.877660303805767</c:v>
                </c:pt>
                <c:pt idx="10">
                  <c:v>1.9797751834020125</c:v>
                </c:pt>
                <c:pt idx="11">
                  <c:v>0.9092613811953815</c:v>
                </c:pt>
                <c:pt idx="12">
                  <c:v>0.08630401492201908</c:v>
                </c:pt>
                <c:pt idx="13">
                  <c:v>0.008186178292554419</c:v>
                </c:pt>
                <c:pt idx="14">
                  <c:v>0.0007764816593075371</c:v>
                </c:pt>
              </c:numCache>
            </c:numRef>
          </c:yVal>
          <c:smooth val="1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(simulated)'!$B$39:$P$39</c:f>
              <c:numCache>
                <c:ptCount val="15"/>
                <c:pt idx="0">
                  <c:v>0</c:v>
                </c:pt>
                <c:pt idx="1">
                  <c:v>0.1454164877226862</c:v>
                </c:pt>
                <c:pt idx="2">
                  <c:v>0.6951479809449682</c:v>
                </c:pt>
                <c:pt idx="3">
                  <c:v>1.3154462928098287</c:v>
                </c:pt>
                <c:pt idx="4">
                  <c:v>3.1787697850277064</c:v>
                </c:pt>
                <c:pt idx="5">
                  <c:v>4.6677312073145085</c:v>
                </c:pt>
                <c:pt idx="6">
                  <c:v>5.30652891240092</c:v>
                </c:pt>
                <c:pt idx="7">
                  <c:v>4.820175176813269</c:v>
                </c:pt>
                <c:pt idx="8">
                  <c:v>4.101316451496262</c:v>
                </c:pt>
                <c:pt idx="9">
                  <c:v>2.8117216081831744</c:v>
                </c:pt>
                <c:pt idx="10">
                  <c:v>1.8963512304245456</c:v>
                </c:pt>
                <c:pt idx="11">
                  <c:v>0.8581496516748891</c:v>
                </c:pt>
                <c:pt idx="12">
                  <c:v>0.0794088954773755</c:v>
                </c:pt>
                <c:pt idx="13">
                  <c:v>0.007348022701784725</c:v>
                </c:pt>
                <c:pt idx="14">
                  <c:v>0.0006799419296136272</c:v>
                </c:pt>
              </c:numCache>
            </c:numRef>
          </c:yVal>
          <c:smooth val="1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(simulated)'!$B$40:$P$40</c:f>
              <c:numCache>
                <c:ptCount val="15"/>
                <c:pt idx="0">
                  <c:v>0</c:v>
                </c:pt>
                <c:pt idx="1">
                  <c:v>0.14808233441125057</c:v>
                </c:pt>
                <c:pt idx="2">
                  <c:v>0.7102435975804022</c:v>
                </c:pt>
                <c:pt idx="3">
                  <c:v>1.3494898393335335</c:v>
                </c:pt>
                <c:pt idx="4">
                  <c:v>3.311622706599461</c:v>
                </c:pt>
                <c:pt idx="5">
                  <c:v>4.963633864032398</c:v>
                </c:pt>
                <c:pt idx="6">
                  <c:v>5.829825881247865</c:v>
                </c:pt>
                <c:pt idx="7">
                  <c:v>5.421006961125427</c:v>
                </c:pt>
                <c:pt idx="8">
                  <c:v>4.691968799003864</c:v>
                </c:pt>
                <c:pt idx="9">
                  <c:v>3.294917364501903</c:v>
                </c:pt>
                <c:pt idx="10">
                  <c:v>2.264475910270479</c:v>
                </c:pt>
                <c:pt idx="11">
                  <c:v>1.0609225759394771</c:v>
                </c:pt>
                <c:pt idx="12">
                  <c:v>0.10879841128423787</c:v>
                </c:pt>
                <c:pt idx="13">
                  <c:v>0.011157023390606499</c:v>
                </c:pt>
                <c:pt idx="14">
                  <c:v>0.0011441267327015126</c:v>
                </c:pt>
              </c:numCache>
            </c:numRef>
          </c:yVal>
          <c:smooth val="1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(simulated)'!$B$41:$P$41</c:f>
              <c:numCache>
                <c:ptCount val="15"/>
                <c:pt idx="0">
                  <c:v>0</c:v>
                </c:pt>
                <c:pt idx="1">
                  <c:v>0.12129942356893535</c:v>
                </c:pt>
                <c:pt idx="2">
                  <c:v>0.5857724934813286</c:v>
                </c:pt>
                <c:pt idx="3">
                  <c:v>1.1223689803514192</c:v>
                </c:pt>
                <c:pt idx="4">
                  <c:v>2.8436575340161383</c:v>
                </c:pt>
                <c:pt idx="5">
                  <c:v>4.449960991153845</c:v>
                </c:pt>
                <c:pt idx="6">
                  <c:v>5.6056696541345765</c:v>
                </c:pt>
                <c:pt idx="7">
                  <c:v>5.488479197359312</c:v>
                </c:pt>
                <c:pt idx="8">
                  <c:v>4.932312697686526</c:v>
                </c:pt>
                <c:pt idx="9">
                  <c:v>3.639352179382483</c:v>
                </c:pt>
                <c:pt idx="10">
                  <c:v>2.585846050609934</c:v>
                </c:pt>
                <c:pt idx="11">
                  <c:v>1.2786535477605088</c:v>
                </c:pt>
                <c:pt idx="12">
                  <c:v>0.15284759458086786</c:v>
                </c:pt>
                <c:pt idx="13">
                  <c:v>0.018266216167149924</c:v>
                </c:pt>
                <c:pt idx="14">
                  <c:v>0.002182923652008796</c:v>
                </c:pt>
              </c:numCache>
            </c:numRef>
          </c:yVal>
          <c:smooth val="1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(simulated)'!$B$42:$P$42</c:f>
              <c:numCache>
                <c:ptCount val="15"/>
                <c:pt idx="0">
                  <c:v>0</c:v>
                </c:pt>
                <c:pt idx="1">
                  <c:v>0.16225962522854234</c:v>
                </c:pt>
                <c:pt idx="2">
                  <c:v>0.776591796784667</c:v>
                </c:pt>
                <c:pt idx="3">
                  <c:v>1.4718484245855237</c:v>
                </c:pt>
                <c:pt idx="4">
                  <c:v>3.5812387193262296</c:v>
                </c:pt>
                <c:pt idx="5">
                  <c:v>5.323467379237552</c:v>
                </c:pt>
                <c:pt idx="6">
                  <c:v>6.240937918445008</c:v>
                </c:pt>
                <c:pt idx="7">
                  <c:v>5.884525045024788</c:v>
                </c:pt>
                <c:pt idx="8">
                  <c:v>5.219888209631772</c:v>
                </c:pt>
                <c:pt idx="9">
                  <c:v>3.9142922217584317</c:v>
                </c:pt>
                <c:pt idx="10">
                  <c:v>2.896181811574341</c:v>
                </c:pt>
                <c:pt idx="11">
                  <c:v>1.5795745857587755</c:v>
                </c:pt>
                <c:pt idx="12">
                  <c:v>0.2560285126325696</c:v>
                </c:pt>
                <c:pt idx="13">
                  <c:v>0.041498667876447716</c:v>
                </c:pt>
                <c:pt idx="14">
                  <c:v>0.006726358005054572</c:v>
                </c:pt>
              </c:numCache>
            </c:numRef>
          </c:yVal>
          <c:smooth val="1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(simulated)'!$B$43:$P$43</c:f>
              <c:numCache>
                <c:ptCount val="15"/>
                <c:pt idx="0">
                  <c:v>0</c:v>
                </c:pt>
                <c:pt idx="1">
                  <c:v>0.17733144601705372</c:v>
                </c:pt>
                <c:pt idx="2">
                  <c:v>0.8514984072849423</c:v>
                </c:pt>
                <c:pt idx="3">
                  <c:v>1.6201037924816049</c:v>
                </c:pt>
                <c:pt idx="4">
                  <c:v>3.9954867705349777</c:v>
                </c:pt>
                <c:pt idx="5">
                  <c:v>6.023952909644865</c:v>
                </c:pt>
                <c:pt idx="6">
                  <c:v>7.121550545487178</c:v>
                </c:pt>
                <c:pt idx="7">
                  <c:v>6.626844766021793</c:v>
                </c:pt>
                <c:pt idx="8">
                  <c:v>5.715435342543962</c:v>
                </c:pt>
                <c:pt idx="9">
                  <c:v>3.9565323194137147</c:v>
                </c:pt>
                <c:pt idx="10">
                  <c:v>2.669389077852245</c:v>
                </c:pt>
                <c:pt idx="11">
                  <c:v>1.2019482220380673</c:v>
                </c:pt>
                <c:pt idx="12">
                  <c:v>0.10925704357141096</c:v>
                </c:pt>
                <c:pt idx="13">
                  <c:v>0.009930882355053636</c:v>
                </c:pt>
                <c:pt idx="14">
                  <c:v>0.0009026642200045883</c:v>
                </c:pt>
              </c:numCache>
            </c:numRef>
          </c:yVal>
          <c:smooth val="1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(simulated)'!$B$44:$P$44</c:f>
              <c:numCache>
                <c:ptCount val="15"/>
                <c:pt idx="0">
                  <c:v>0</c:v>
                </c:pt>
                <c:pt idx="1">
                  <c:v>0.13574317504035646</c:v>
                </c:pt>
                <c:pt idx="2">
                  <c:v>0.6556578658827444</c:v>
                </c:pt>
                <c:pt idx="3">
                  <c:v>1.2566292739189797</c:v>
                </c:pt>
                <c:pt idx="4">
                  <c:v>3.188405422180517</c:v>
                </c:pt>
                <c:pt idx="5">
                  <c:v>5.004722579293939</c:v>
                </c:pt>
                <c:pt idx="6">
                  <c:v>6.362644484111163</c:v>
                </c:pt>
                <c:pt idx="7">
                  <c:v>6.309716611754853</c:v>
                </c:pt>
                <c:pt idx="8">
                  <c:v>5.759655946629933</c:v>
                </c:pt>
                <c:pt idx="9">
                  <c:v>4.409597701387224</c:v>
                </c:pt>
                <c:pt idx="10">
                  <c:v>3.263700175249086</c:v>
                </c:pt>
                <c:pt idx="11">
                  <c:v>1.757354210717352</c:v>
                </c:pt>
                <c:pt idx="12">
                  <c:v>0.2720156508615929</c:v>
                </c:pt>
                <c:pt idx="13">
                  <c:v>0.04209733072854612</c:v>
                </c:pt>
                <c:pt idx="14">
                  <c:v>0.006515011902830646</c:v>
                </c:pt>
              </c:numCache>
            </c:numRef>
          </c:yVal>
          <c:smooth val="1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(simulated)'!$B$45:$P$45</c:f>
              <c:numCache>
                <c:ptCount val="15"/>
                <c:pt idx="0">
                  <c:v>0</c:v>
                </c:pt>
                <c:pt idx="1">
                  <c:v>0.10471949484878047</c:v>
                </c:pt>
                <c:pt idx="2">
                  <c:v>0.5052677232037575</c:v>
                </c:pt>
                <c:pt idx="3">
                  <c:v>0.9671090398442662</c:v>
                </c:pt>
                <c:pt idx="4">
                  <c:v>2.4411829068412345</c:v>
                </c:pt>
                <c:pt idx="5">
                  <c:v>3.803901729783857</c:v>
                </c:pt>
                <c:pt idx="6">
                  <c:v>4.772645121442841</c:v>
                </c:pt>
                <c:pt idx="7">
                  <c:v>4.678775066994137</c:v>
                </c:pt>
                <c:pt idx="8">
                  <c:v>4.22755213305425</c:v>
                </c:pt>
                <c:pt idx="9">
                  <c:v>3.1792642251594647</c:v>
                </c:pt>
                <c:pt idx="10">
                  <c:v>2.315284549444988</c:v>
                </c:pt>
                <c:pt idx="11">
                  <c:v>1.20865972558735</c:v>
                </c:pt>
                <c:pt idx="12">
                  <c:v>0.1706661800492692</c:v>
                </c:pt>
                <c:pt idx="13">
                  <c:v>0.02409520562827235</c:v>
                </c:pt>
                <c:pt idx="14">
                  <c:v>0.003401839327079063</c:v>
                </c:pt>
              </c:numCache>
            </c:numRef>
          </c:yVal>
          <c:smooth val="1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(simulated)'!$B$46:$P$46</c:f>
              <c:numCache>
                <c:ptCount val="15"/>
                <c:pt idx="0">
                  <c:v>0</c:v>
                </c:pt>
                <c:pt idx="1">
                  <c:v>0.13086406845993345</c:v>
                </c:pt>
                <c:pt idx="2">
                  <c:v>0.6318741164833569</c:v>
                </c:pt>
                <c:pt idx="3">
                  <c:v>1.210576566167795</c:v>
                </c:pt>
                <c:pt idx="4">
                  <c:v>3.068228760649329</c:v>
                </c:pt>
                <c:pt idx="5">
                  <c:v>4.814869376241065</c:v>
                </c:pt>
                <c:pt idx="6">
                  <c:v>6.146706966519653</c:v>
                </c:pt>
                <c:pt idx="7">
                  <c:v>6.153831051919582</c:v>
                </c:pt>
                <c:pt idx="8">
                  <c:v>5.6945951783847715</c:v>
                </c:pt>
                <c:pt idx="9">
                  <c:v>4.515682926309645</c:v>
                </c:pt>
                <c:pt idx="10">
                  <c:v>3.4793884850344687</c:v>
                </c:pt>
                <c:pt idx="11">
                  <c:v>2.0388309263010407</c:v>
                </c:pt>
                <c:pt idx="12">
                  <c:v>0.40791094307030723</c:v>
                </c:pt>
                <c:pt idx="13">
                  <c:v>0.08160386266442164</c:v>
                </c:pt>
                <c:pt idx="14">
                  <c:v>0.016325108364386637</c:v>
                </c:pt>
              </c:numCache>
            </c:numRef>
          </c:yVal>
          <c:smooth val="1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(simulated)'!$B$47:$P$47</c:f>
              <c:numCache>
                <c:ptCount val="15"/>
                <c:pt idx="0">
                  <c:v>0</c:v>
                </c:pt>
                <c:pt idx="1">
                  <c:v>0.13285662385057964</c:v>
                </c:pt>
                <c:pt idx="2">
                  <c:v>0.6366298341465567</c:v>
                </c:pt>
                <c:pt idx="3">
                  <c:v>1.2082152963719428</c:v>
                </c:pt>
                <c:pt idx="4">
                  <c:v>2.9508425862886294</c:v>
                </c:pt>
                <c:pt idx="5">
                  <c:v>4.389895123814123</c:v>
                </c:pt>
                <c:pt idx="6">
                  <c:v>5.073665069406625</c:v>
                </c:pt>
                <c:pt idx="7">
                  <c:v>4.636819131853983</c:v>
                </c:pt>
                <c:pt idx="8">
                  <c:v>3.940793924972031</c:v>
                </c:pt>
                <c:pt idx="9">
                  <c:v>2.664426289394501</c:v>
                </c:pt>
                <c:pt idx="10">
                  <c:v>1.7615728356851483</c:v>
                </c:pt>
                <c:pt idx="11">
                  <c:v>0.7633789430055858</c:v>
                </c:pt>
                <c:pt idx="12">
                  <c:v>0.06193488235763911</c:v>
                </c:pt>
                <c:pt idx="13">
                  <c:v>0.005024761355824497</c:v>
                </c:pt>
                <c:pt idx="14">
                  <c:v>0.00040765761864214984</c:v>
                </c:pt>
              </c:numCache>
            </c:numRef>
          </c:yVal>
          <c:smooth val="1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(simulated)'!$B$48:$P$48</c:f>
              <c:numCache>
                <c:ptCount val="15"/>
                <c:pt idx="0">
                  <c:v>0</c:v>
                </c:pt>
                <c:pt idx="1">
                  <c:v>0.15465596405160825</c:v>
                </c:pt>
                <c:pt idx="2">
                  <c:v>0.7421961884385135</c:v>
                </c:pt>
                <c:pt idx="3">
                  <c:v>1.411277581522509</c:v>
                </c:pt>
                <c:pt idx="4">
                  <c:v>3.475731449507841</c:v>
                </c:pt>
                <c:pt idx="5">
                  <c:v>5.246197077934597</c:v>
                </c:pt>
                <c:pt idx="6">
                  <c:v>6.2816891064838565</c:v>
                </c:pt>
                <c:pt idx="7">
                  <c:v>5.989376562824935</c:v>
                </c:pt>
                <c:pt idx="8">
                  <c:v>5.336944618403832</c:v>
                </c:pt>
                <c:pt idx="9">
                  <c:v>3.99847473367892</c:v>
                </c:pt>
                <c:pt idx="10">
                  <c:v>2.9418903722417955</c:v>
                </c:pt>
                <c:pt idx="11">
                  <c:v>1.5828320334751043</c:v>
                </c:pt>
                <c:pt idx="12">
                  <c:v>0.24607201540134746</c:v>
                </c:pt>
                <c:pt idx="13">
                  <c:v>0.03825451505822939</c:v>
                </c:pt>
                <c:pt idx="14">
                  <c:v>0.005947071712245852</c:v>
                </c:pt>
              </c:numCache>
            </c:numRef>
          </c:yVal>
          <c:smooth val="1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(simulated)'!$B$49:$P$49</c:f>
              <c:numCache>
                <c:ptCount val="15"/>
                <c:pt idx="0">
                  <c:v>0</c:v>
                </c:pt>
                <c:pt idx="1">
                  <c:v>0.11448667064885973</c:v>
                </c:pt>
                <c:pt idx="2">
                  <c:v>0.5518701632152168</c:v>
                </c:pt>
                <c:pt idx="3">
                  <c:v>1.0550837456783624</c:v>
                </c:pt>
                <c:pt idx="4">
                  <c:v>2.6516784353810494</c:v>
                </c:pt>
                <c:pt idx="5">
                  <c:v>4.108479093484562</c:v>
                </c:pt>
                <c:pt idx="6">
                  <c:v>5.11112934789997</c:v>
                </c:pt>
                <c:pt idx="7">
                  <c:v>4.9845645768808735</c:v>
                </c:pt>
                <c:pt idx="8">
                  <c:v>4.491818717382211</c:v>
                </c:pt>
                <c:pt idx="9">
                  <c:v>3.3759802957069542</c:v>
                </c:pt>
                <c:pt idx="10">
                  <c:v>2.46460341733944</c:v>
                </c:pt>
                <c:pt idx="11">
                  <c:v>1.2961235597937297</c:v>
                </c:pt>
                <c:pt idx="12">
                  <c:v>0.18742144227875443</c:v>
                </c:pt>
                <c:pt idx="13">
                  <c:v>0.027098891338169236</c:v>
                </c:pt>
                <c:pt idx="14">
                  <c:v>0.003918174443669448</c:v>
                </c:pt>
              </c:numCache>
            </c:numRef>
          </c:yVal>
          <c:smooth val="1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(simulated)'!$B$50:$P$50</c:f>
              <c:numCache>
                <c:ptCount val="15"/>
                <c:pt idx="0">
                  <c:v>0</c:v>
                </c:pt>
                <c:pt idx="1">
                  <c:v>0.2149924507564145</c:v>
                </c:pt>
                <c:pt idx="2">
                  <c:v>1.0242577879367551</c:v>
                </c:pt>
                <c:pt idx="3">
                  <c:v>1.929671106638166</c:v>
                </c:pt>
                <c:pt idx="4">
                  <c:v>4.572531022596268</c:v>
                </c:pt>
                <c:pt idx="5">
                  <c:v>6.483447015255418</c:v>
                </c:pt>
                <c:pt idx="6">
                  <c:v>6.745987902342057</c:v>
                </c:pt>
                <c:pt idx="7">
                  <c:v>5.494152102965789</c:v>
                </c:pt>
                <c:pt idx="8">
                  <c:v>4.129870711124976</c:v>
                </c:pt>
                <c:pt idx="9">
                  <c:v>2.155061567391901</c:v>
                </c:pt>
                <c:pt idx="10">
                  <c:v>1.090830484154134</c:v>
                </c:pt>
                <c:pt idx="11">
                  <c:v>0.27548152563848166</c:v>
                </c:pt>
                <c:pt idx="12">
                  <c:v>0.004408200377623333</c:v>
                </c:pt>
                <c:pt idx="13">
                  <c:v>7.053124133386204E-05</c:v>
                </c:pt>
                <c:pt idx="14">
                  <c:v>1.1285004118507215E-06</c:v>
                </c:pt>
              </c:numCache>
            </c:numRef>
          </c:yVal>
          <c:smooth val="1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(simulated)'!$B$51:$P$51</c:f>
              <c:numCache>
                <c:ptCount val="15"/>
                <c:pt idx="0">
                  <c:v>0</c:v>
                </c:pt>
                <c:pt idx="1">
                  <c:v>0.15411880147812357</c:v>
                </c:pt>
                <c:pt idx="2">
                  <c:v>0.7383061408674079</c:v>
                </c:pt>
                <c:pt idx="3">
                  <c:v>1.400578464895282</c:v>
                </c:pt>
                <c:pt idx="4">
                  <c:v>3.41194244104706</c:v>
                </c:pt>
                <c:pt idx="5">
                  <c:v>5.044075123350786</c:v>
                </c:pt>
                <c:pt idx="6">
                  <c:v>5.709754670592834</c:v>
                </c:pt>
                <c:pt idx="7">
                  <c:v>5.063536768324029</c:v>
                </c:pt>
                <c:pt idx="8">
                  <c:v>4.147307374579727</c:v>
                </c:pt>
                <c:pt idx="9">
                  <c:v>2.57271824312431</c:v>
                </c:pt>
                <c:pt idx="10">
                  <c:v>1.5493292712995854</c:v>
                </c:pt>
                <c:pt idx="11">
                  <c:v>0.5541956332340555</c:v>
                </c:pt>
                <c:pt idx="12">
                  <c:v>0.025209905055564048</c:v>
                </c:pt>
                <c:pt idx="13">
                  <c:v>0.001146662334317746</c:v>
                </c:pt>
                <c:pt idx="14">
                  <c:v>5.2155471933992026E-05</c:v>
                </c:pt>
              </c:numCache>
            </c:numRef>
          </c:yVal>
          <c:smooth val="1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(simulated)'!$B$52:$P$52</c:f>
              <c:numCache>
                <c:ptCount val="15"/>
                <c:pt idx="0">
                  <c:v>0</c:v>
                </c:pt>
                <c:pt idx="1">
                  <c:v>0.1262489789972349</c:v>
                </c:pt>
                <c:pt idx="2">
                  <c:v>0.6084550619268811</c:v>
                </c:pt>
                <c:pt idx="3">
                  <c:v>1.162964905913797</c:v>
                </c:pt>
                <c:pt idx="4">
                  <c:v>2.9190386916920428</c:v>
                </c:pt>
                <c:pt idx="5">
                  <c:v>4.510504242861063</c:v>
                </c:pt>
                <c:pt idx="6">
                  <c:v>5.5664951910943055</c:v>
                </c:pt>
                <c:pt idx="7">
                  <c:v>5.3692558204368455</c:v>
                </c:pt>
                <c:pt idx="8">
                  <c:v>4.774554907196181</c:v>
                </c:pt>
                <c:pt idx="9">
                  <c:v>3.479286054620542</c:v>
                </c:pt>
                <c:pt idx="10">
                  <c:v>2.4559313115514096</c:v>
                </c:pt>
                <c:pt idx="11">
                  <c:v>1.2048106275070962</c:v>
                </c:pt>
                <c:pt idx="12">
                  <c:v>0.14120405229420793</c:v>
                </c:pt>
                <c:pt idx="13">
                  <c:v>0.016546931261855677</c:v>
                </c:pt>
                <c:pt idx="14">
                  <c:v>0.0019390444172137228</c:v>
                </c:pt>
              </c:numCache>
            </c:numRef>
          </c:yVal>
          <c:smooth val="1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(simulated)'!$B$53:$P$53</c:f>
              <c:numCache>
                <c:ptCount val="15"/>
                <c:pt idx="0">
                  <c:v>0</c:v>
                </c:pt>
                <c:pt idx="1">
                  <c:v>0.15290491426040723</c:v>
                </c:pt>
                <c:pt idx="2">
                  <c:v>0.730732119127389</c:v>
                </c:pt>
                <c:pt idx="3">
                  <c:v>1.3823932911919194</c:v>
                </c:pt>
                <c:pt idx="4">
                  <c:v>3.3398521129701555</c:v>
                </c:pt>
                <c:pt idx="5">
                  <c:v>4.915932048890953</c:v>
                </c:pt>
                <c:pt idx="6">
                  <c:v>5.66442288377207</c:v>
                </c:pt>
                <c:pt idx="7">
                  <c:v>5.2626570734659</c:v>
                </c:pt>
                <c:pt idx="8">
                  <c:v>4.6072312315808714</c:v>
                </c:pt>
                <c:pt idx="9">
                  <c:v>3.3727319910784397</c:v>
                </c:pt>
                <c:pt idx="10">
                  <c:v>2.438553931292927</c:v>
                </c:pt>
                <c:pt idx="11">
                  <c:v>1.2705467265224832</c:v>
                </c:pt>
                <c:pt idx="12">
                  <c:v>0.17957014437503216</c:v>
                </c:pt>
                <c:pt idx="13">
                  <c:v>0.025379075794472794</c:v>
                </c:pt>
                <c:pt idx="14">
                  <c:v>0.0035868851718752017</c:v>
                </c:pt>
              </c:numCache>
            </c:numRef>
          </c:yVal>
          <c:smooth val="1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(simulated)'!$B$54:$P$54</c:f>
              <c:numCache>
                <c:ptCount val="15"/>
                <c:pt idx="0">
                  <c:v>0</c:v>
                </c:pt>
                <c:pt idx="1">
                  <c:v>0.12215279401014802</c:v>
                </c:pt>
                <c:pt idx="2">
                  <c:v>0.5902298599317403</c:v>
                </c:pt>
                <c:pt idx="3">
                  <c:v>1.131684451541937</c:v>
                </c:pt>
                <c:pt idx="4">
                  <c:v>2.8742481985937065</c:v>
                </c:pt>
                <c:pt idx="5">
                  <c:v>4.510200680838955</c:v>
                </c:pt>
                <c:pt idx="6">
                  <c:v>5.69513771462525</c:v>
                </c:pt>
                <c:pt idx="7">
                  <c:v>5.568826063747073</c:v>
                </c:pt>
                <c:pt idx="8">
                  <c:v>4.9830442604951735</c:v>
                </c:pt>
                <c:pt idx="9">
                  <c:v>3.622908813592231</c:v>
                </c:pt>
                <c:pt idx="10">
                  <c:v>2.524999257974308</c:v>
                </c:pt>
                <c:pt idx="11">
                  <c:v>1.195996221513394</c:v>
                </c:pt>
                <c:pt idx="12">
                  <c:v>0.12515358983713387</c:v>
                </c:pt>
                <c:pt idx="13">
                  <c:v>0.013090926599589178</c:v>
                </c:pt>
                <c:pt idx="14">
                  <c:v>0.0013692961413804712</c:v>
                </c:pt>
              </c:numCache>
            </c:numRef>
          </c:yVal>
          <c:smooth val="1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(simulated)'!$B$55:$P$55</c:f>
              <c:numCache>
                <c:ptCount val="15"/>
                <c:pt idx="0">
                  <c:v>0</c:v>
                </c:pt>
                <c:pt idx="1">
                  <c:v>0.10622807219497447</c:v>
                </c:pt>
                <c:pt idx="2">
                  <c:v>0.513767722598563</c:v>
                </c:pt>
                <c:pt idx="3">
                  <c:v>0.9862935062382548</c:v>
                </c:pt>
                <c:pt idx="4">
                  <c:v>2.518835589507499</c:v>
                </c:pt>
                <c:pt idx="5">
                  <c:v>3.9922368508953046</c:v>
                </c:pt>
                <c:pt idx="6">
                  <c:v>5.173552314587354</c:v>
                </c:pt>
                <c:pt idx="7">
                  <c:v>5.228214364688784</c:v>
                </c:pt>
                <c:pt idx="8">
                  <c:v>4.862236376012367</c:v>
                </c:pt>
                <c:pt idx="9">
                  <c:v>3.8622756678313537</c:v>
                </c:pt>
                <c:pt idx="10">
                  <c:v>2.965053220732444</c:v>
                </c:pt>
                <c:pt idx="11">
                  <c:v>1.7172274351392514</c:v>
                </c:pt>
                <c:pt idx="12">
                  <c:v>0.33068747734331144</c:v>
                </c:pt>
                <c:pt idx="13">
                  <c:v>0.06366945789356022</c:v>
                </c:pt>
                <c:pt idx="14">
                  <c:v>0.01225870352011031</c:v>
                </c:pt>
              </c:numCache>
            </c:numRef>
          </c:yVal>
          <c:smooth val="1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(simulated)'!$B$56:$P$56</c:f>
              <c:numCache>
                <c:ptCount val="15"/>
                <c:pt idx="0">
                  <c:v>0</c:v>
                </c:pt>
                <c:pt idx="1">
                  <c:v>0.1438447498997305</c:v>
                </c:pt>
                <c:pt idx="2">
                  <c:v>0.6908970465247161</c:v>
                </c:pt>
                <c:pt idx="3">
                  <c:v>1.3148650416871062</c:v>
                </c:pt>
                <c:pt idx="4">
                  <c:v>3.2424281491206592</c:v>
                </c:pt>
                <c:pt idx="5">
                  <c:v>4.872229999255687</c:v>
                </c:pt>
                <c:pt idx="6">
                  <c:v>5.659534122903748</c:v>
                </c:pt>
                <c:pt idx="7">
                  <c:v>5.109940327549765</c:v>
                </c:pt>
                <c:pt idx="8">
                  <c:v>4.23495056971536</c:v>
                </c:pt>
                <c:pt idx="9">
                  <c:v>2.6578878661289296</c:v>
                </c:pt>
                <c:pt idx="10">
                  <c:v>1.606436404939971</c:v>
                </c:pt>
                <c:pt idx="11">
                  <c:v>0.5748330972160361</c:v>
                </c:pt>
                <c:pt idx="12">
                  <c:v>0.026041027800542044</c:v>
                </c:pt>
                <c:pt idx="13">
                  <c:v>0.0011793961802169764</c:v>
                </c:pt>
                <c:pt idx="14">
                  <c:v>5.34147601013935E-05</c:v>
                </c:pt>
              </c:numCache>
            </c:numRef>
          </c:yVal>
          <c:smooth val="1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(simulated)'!$B$57:$P$57</c:f>
              <c:numCache>
                <c:ptCount val="15"/>
                <c:pt idx="0">
                  <c:v>0</c:v>
                </c:pt>
                <c:pt idx="1">
                  <c:v>0.1596298909688297</c:v>
                </c:pt>
                <c:pt idx="2">
                  <c:v>0.7660780621236944</c:v>
                </c:pt>
                <c:pt idx="3">
                  <c:v>1.456557384734769</c:v>
                </c:pt>
                <c:pt idx="4">
                  <c:v>3.5816098811213952</c:v>
                </c:pt>
                <c:pt idx="5">
                  <c:v>5.374069761977625</c:v>
                </c:pt>
                <c:pt idx="6">
                  <c:v>6.284107846925608</c:v>
                </c:pt>
                <c:pt idx="7">
                  <c:v>5.77522383706746</c:v>
                </c:pt>
                <c:pt idx="8">
                  <c:v>4.91379172307635</c:v>
                </c:pt>
                <c:pt idx="9">
                  <c:v>3.303882291435361</c:v>
                </c:pt>
                <c:pt idx="10">
                  <c:v>2.1624355719732087</c:v>
                </c:pt>
                <c:pt idx="11">
                  <c:v>0.9155630982444319</c:v>
                </c:pt>
                <c:pt idx="12">
                  <c:v>0.06915813914697569</c:v>
                </c:pt>
                <c:pt idx="13">
                  <c:v>0.005223579514254598</c:v>
                </c:pt>
                <c:pt idx="14">
                  <c:v>0.00039454188830332054</c:v>
                </c:pt>
              </c:numCache>
            </c:numRef>
          </c:yVal>
          <c:smooth val="1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(simulated)'!$B$58:$P$58</c:f>
              <c:numCache>
                <c:ptCount val="15"/>
                <c:pt idx="0">
                  <c:v>0</c:v>
                </c:pt>
                <c:pt idx="1">
                  <c:v>0.22780354671869324</c:v>
                </c:pt>
                <c:pt idx="2">
                  <c:v>1.0859260289265864</c:v>
                </c:pt>
                <c:pt idx="3">
                  <c:v>2.047740587460973</c:v>
                </c:pt>
                <c:pt idx="4">
                  <c:v>4.880614387440121</c:v>
                </c:pt>
                <c:pt idx="5">
                  <c:v>7.024712623663789</c:v>
                </c:pt>
                <c:pt idx="6">
                  <c:v>7.689232025935029</c:v>
                </c:pt>
                <c:pt idx="7">
                  <c:v>6.740244738296054</c:v>
                </c:pt>
                <c:pt idx="8">
                  <c:v>5.542905675809233</c:v>
                </c:pt>
                <c:pt idx="9">
                  <c:v>3.5578022698983816</c:v>
                </c:pt>
                <c:pt idx="10">
                  <c:v>2.2490387271787426</c:v>
                </c:pt>
                <c:pt idx="11">
                  <c:v>0.8945730540712489</c:v>
                </c:pt>
                <c:pt idx="12">
                  <c:v>0.05622622975474832</c:v>
                </c:pt>
                <c:pt idx="13">
                  <c:v>0.0035339334228273083</c:v>
                </c:pt>
                <c:pt idx="14">
                  <c:v>0.0002221149362231627</c:v>
                </c:pt>
              </c:numCache>
            </c:numRef>
          </c:yVal>
          <c:smooth val="1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(simulated)'!$B$59:$P$59</c:f>
              <c:numCache>
                <c:ptCount val="15"/>
                <c:pt idx="0">
                  <c:v>0</c:v>
                </c:pt>
                <c:pt idx="1">
                  <c:v>0.20462032535040076</c:v>
                </c:pt>
                <c:pt idx="2">
                  <c:v>0.9712301313895858</c:v>
                </c:pt>
                <c:pt idx="3">
                  <c:v>1.8219717371658222</c:v>
                </c:pt>
                <c:pt idx="4">
                  <c:v>4.261696922216138</c:v>
                </c:pt>
                <c:pt idx="5">
                  <c:v>5.998036661735002</c:v>
                </c:pt>
                <c:pt idx="6">
                  <c:v>6.394875220145031</c:v>
                </c:pt>
                <c:pt idx="7">
                  <c:v>5.563377986761308</c:v>
                </c:pt>
                <c:pt idx="8">
                  <c:v>4.593862203414186</c:v>
                </c:pt>
                <c:pt idx="9">
                  <c:v>3.020294269561012</c:v>
                </c:pt>
                <c:pt idx="10">
                  <c:v>1.9686920576290943</c:v>
                </c:pt>
                <c:pt idx="11">
                  <c:v>0.8348864582451481</c:v>
                </c:pt>
                <c:pt idx="12">
                  <c:v>0.06365473770748864</c:v>
                </c:pt>
                <c:pt idx="13">
                  <c:v>0.004853259630853178</c:v>
                </c:pt>
                <c:pt idx="14">
                  <c:v>0.00037002947294626626</c:v>
                </c:pt>
              </c:numCache>
            </c:numRef>
          </c:yVal>
          <c:smooth val="1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(simulated)'!$B$60:$P$60</c:f>
              <c:numCache>
                <c:ptCount val="15"/>
                <c:pt idx="0">
                  <c:v>0</c:v>
                </c:pt>
                <c:pt idx="1">
                  <c:v>0.10226195704919647</c:v>
                </c:pt>
                <c:pt idx="2">
                  <c:v>0.49498103657350057</c:v>
                </c:pt>
                <c:pt idx="3">
                  <c:v>0.9511241287617753</c:v>
                </c:pt>
                <c:pt idx="4">
                  <c:v>2.4366710336057515</c:v>
                </c:pt>
                <c:pt idx="5">
                  <c:v>3.873106466897029</c:v>
                </c:pt>
                <c:pt idx="6">
                  <c:v>5.016223364130965</c:v>
                </c:pt>
                <c:pt idx="7">
                  <c:v>5.028500346766707</c:v>
                </c:pt>
                <c:pt idx="8">
                  <c:v>4.611066651781244</c:v>
                </c:pt>
                <c:pt idx="9">
                  <c:v>3.5177900082362297</c:v>
                </c:pt>
                <c:pt idx="10">
                  <c:v>2.5710385811320857</c:v>
                </c:pt>
                <c:pt idx="11">
                  <c:v>1.3383392220454102</c:v>
                </c:pt>
                <c:pt idx="12">
                  <c:v>0.18576991820827393</c:v>
                </c:pt>
                <c:pt idx="13">
                  <c:v>0.025774249723547502</c:v>
                </c:pt>
                <c:pt idx="14">
                  <c:v>0.0035759923690424364</c:v>
                </c:pt>
              </c:numCache>
            </c:numRef>
          </c:yVal>
          <c:smooth val="1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(simulated)'!$B$61:$P$61</c:f>
              <c:numCache>
                <c:ptCount val="15"/>
                <c:pt idx="0">
                  <c:v>0</c:v>
                </c:pt>
                <c:pt idx="1">
                  <c:v>0.12711655020883705</c:v>
                </c:pt>
                <c:pt idx="2">
                  <c:v>0.615656408324267</c:v>
                </c:pt>
                <c:pt idx="3">
                  <c:v>1.1838970228633199</c:v>
                </c:pt>
                <c:pt idx="4">
                  <c:v>3.0421172324642654</c:v>
                </c:pt>
                <c:pt idx="5">
                  <c:v>4.857095060274837</c:v>
                </c:pt>
                <c:pt idx="6">
                  <c:v>6.346253924238044</c:v>
                </c:pt>
                <c:pt idx="7">
                  <c:v>6.417105113193424</c:v>
                </c:pt>
                <c:pt idx="8">
                  <c:v>5.934852233996845</c:v>
                </c:pt>
                <c:pt idx="9">
                  <c:v>4.6045162912770365</c:v>
                </c:pt>
                <c:pt idx="10">
                  <c:v>3.4217202113238327</c:v>
                </c:pt>
                <c:pt idx="11">
                  <c:v>1.8410189505481636</c:v>
                </c:pt>
                <c:pt idx="12">
                  <c:v>0.282130718890427</c:v>
                </c:pt>
                <c:pt idx="13">
                  <c:v>0.04321555280827898</c:v>
                </c:pt>
                <c:pt idx="14">
                  <c:v>0.006619568425485964</c:v>
                </c:pt>
              </c:numCache>
            </c:numRef>
          </c:yVal>
          <c:smooth val="1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(simulated)'!$B$62:$P$62</c:f>
              <c:numCache>
                <c:ptCount val="15"/>
                <c:pt idx="0">
                  <c:v>0</c:v>
                </c:pt>
                <c:pt idx="1">
                  <c:v>0.1063122591339915</c:v>
                </c:pt>
                <c:pt idx="2">
                  <c:v>0.5108226634169865</c:v>
                </c:pt>
                <c:pt idx="3">
                  <c:v>0.9727963582274881</c:v>
                </c:pt>
                <c:pt idx="4">
                  <c:v>2.409749207198086</c:v>
                </c:pt>
                <c:pt idx="5">
                  <c:v>3.6660975513036753</c:v>
                </c:pt>
                <c:pt idx="6">
                  <c:v>4.448179119515858</c:v>
                </c:pt>
                <c:pt idx="7">
                  <c:v>4.285664898738196</c:v>
                </c:pt>
                <c:pt idx="8">
                  <c:v>3.8513813705481037</c:v>
                </c:pt>
                <c:pt idx="9">
                  <c:v>2.925823847703268</c:v>
                </c:pt>
                <c:pt idx="10">
                  <c:v>2.1792967914584325</c:v>
                </c:pt>
                <c:pt idx="11">
                  <c:v>1.200616893034722</c:v>
                </c:pt>
                <c:pt idx="12">
                  <c:v>0.20030583060679316</c:v>
                </c:pt>
                <c:pt idx="13">
                  <c:v>0.03341745156288653</c:v>
                </c:pt>
                <c:pt idx="14">
                  <c:v>0.005575105153210796</c:v>
                </c:pt>
              </c:numCache>
            </c:numRef>
          </c:yVal>
          <c:smooth val="1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(simulated)'!$B$63:$P$63</c:f>
              <c:numCache>
                <c:ptCount val="15"/>
                <c:pt idx="0">
                  <c:v>0</c:v>
                </c:pt>
                <c:pt idx="1">
                  <c:v>0.12245776511602269</c:v>
                </c:pt>
                <c:pt idx="2">
                  <c:v>0.5924701837200692</c:v>
                </c:pt>
                <c:pt idx="3">
                  <c:v>1.1377737901206502</c:v>
                </c:pt>
                <c:pt idx="4">
                  <c:v>2.9066849460417115</c:v>
                </c:pt>
                <c:pt idx="5">
                  <c:v>4.595119569313686</c:v>
                </c:pt>
                <c:pt idx="6">
                  <c:v>5.861802556174707</c:v>
                </c:pt>
                <c:pt idx="7">
                  <c:v>5.757924888425082</c:v>
                </c:pt>
                <c:pt idx="8">
                  <c:v>5.151353922599488</c:v>
                </c:pt>
                <c:pt idx="9">
                  <c:v>3.705980951171357</c:v>
                </c:pt>
                <c:pt idx="10">
                  <c:v>2.5352953692709352</c:v>
                </c:pt>
                <c:pt idx="11">
                  <c:v>1.146713837947255</c:v>
                </c:pt>
                <c:pt idx="12">
                  <c:v>0.10348712258704848</c:v>
                </c:pt>
                <c:pt idx="13">
                  <c:v>0.009330711638893945</c:v>
                </c:pt>
                <c:pt idx="14">
                  <c:v>0.0008412844279431934</c:v>
                </c:pt>
              </c:numCache>
            </c:numRef>
          </c:yVal>
          <c:smooth val="1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(simulated)'!$B$64:$P$64</c:f>
              <c:numCache>
                <c:ptCount val="15"/>
                <c:pt idx="0">
                  <c:v>0</c:v>
                </c:pt>
                <c:pt idx="1">
                  <c:v>0.1383116380245971</c:v>
                </c:pt>
                <c:pt idx="2">
                  <c:v>0.6641702563778182</c:v>
                </c:pt>
                <c:pt idx="3">
                  <c:v>1.2637051868145943</c:v>
                </c:pt>
                <c:pt idx="4">
                  <c:v>3.1150885984468646</c:v>
                </c:pt>
                <c:pt idx="5">
                  <c:v>4.685925166804151</c:v>
                </c:pt>
                <c:pt idx="6">
                  <c:v>5.485457229402723</c:v>
                </c:pt>
                <c:pt idx="7">
                  <c:v>5.023959987963021</c:v>
                </c:pt>
                <c:pt idx="8">
                  <c:v>4.245281633999367</c:v>
                </c:pt>
                <c:pt idx="9">
                  <c:v>2.797631659384927</c:v>
                </c:pt>
                <c:pt idx="10">
                  <c:v>1.7875697227595042</c:v>
                </c:pt>
                <c:pt idx="11">
                  <c:v>0.719116691879701</c:v>
                </c:pt>
                <c:pt idx="12">
                  <c:v>0.04650175312828321</c:v>
                </c:pt>
                <c:pt idx="13">
                  <c:v>0.003006684672346268</c:v>
                </c:pt>
                <c:pt idx="14">
                  <c:v>0.00019440455432600135</c:v>
                </c:pt>
              </c:numCache>
            </c:numRef>
          </c:yVal>
          <c:smooth val="1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(simulated)'!$B$65:$P$65</c:f>
              <c:numCache>
                <c:ptCount val="15"/>
                <c:pt idx="0">
                  <c:v>0</c:v>
                </c:pt>
                <c:pt idx="1">
                  <c:v>0.12385244043530144</c:v>
                </c:pt>
                <c:pt idx="2">
                  <c:v>0.5954528611596508</c:v>
                </c:pt>
                <c:pt idx="3">
                  <c:v>1.1346610989690669</c:v>
                </c:pt>
                <c:pt idx="4">
                  <c:v>2.813824634786881</c:v>
                </c:pt>
                <c:pt idx="5">
                  <c:v>4.270918190842097</c:v>
                </c:pt>
                <c:pt idx="6">
                  <c:v>5.089829725907748</c:v>
                </c:pt>
                <c:pt idx="7">
                  <c:v>4.745280247725858</c:v>
                </c:pt>
                <c:pt idx="8">
                  <c:v>4.0814757641792125</c:v>
                </c:pt>
                <c:pt idx="9">
                  <c:v>2.786341644979614</c:v>
                </c:pt>
                <c:pt idx="10">
                  <c:v>1.8441790423963738</c:v>
                </c:pt>
                <c:pt idx="11">
                  <c:v>0.7959803448086635</c:v>
                </c:pt>
                <c:pt idx="12">
                  <c:v>0.06356826509673075</c:v>
                </c:pt>
                <c:pt idx="13">
                  <c:v>0.00507605611761077</c:v>
                </c:pt>
                <c:pt idx="14">
                  <c:v>0.00040533346790362754</c:v>
                </c:pt>
              </c:numCache>
            </c:numRef>
          </c:yVal>
          <c:smooth val="1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(simulated)'!$B$66:$P$66</c:f>
              <c:numCache>
                <c:ptCount val="15"/>
                <c:pt idx="0">
                  <c:v>0</c:v>
                </c:pt>
                <c:pt idx="1">
                  <c:v>0.20575651731732497</c:v>
                </c:pt>
                <c:pt idx="2">
                  <c:v>0.9827313383332157</c:v>
                </c:pt>
                <c:pt idx="3">
                  <c:v>1.857315197385879</c:v>
                </c:pt>
                <c:pt idx="4">
                  <c:v>4.458110400215525</c:v>
                </c:pt>
                <c:pt idx="5">
                  <c:v>6.448202160193936</c:v>
                </c:pt>
                <c:pt idx="6">
                  <c:v>6.995223417172753</c:v>
                </c:pt>
                <c:pt idx="7">
                  <c:v>5.953191650373516</c:v>
                </c:pt>
                <c:pt idx="8">
                  <c:v>4.684019963678901</c:v>
                </c:pt>
                <c:pt idx="9">
                  <c:v>2.6864415208429895</c:v>
                </c:pt>
                <c:pt idx="10">
                  <c:v>1.4975334457179745</c:v>
                </c:pt>
                <c:pt idx="11">
                  <c:v>0.4593950921483847</c:v>
                </c:pt>
                <c:pt idx="12">
                  <c:v>0.013189386367991643</c:v>
                </c:pt>
                <c:pt idx="13">
                  <c:v>0.0003786391296687233</c:v>
                </c:pt>
                <c:pt idx="14">
                  <c:v>1.0869921121159106E-05</c:v>
                </c:pt>
              </c:numCache>
            </c:numRef>
          </c:yVal>
          <c:smooth val="1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(simulated)'!$B$67:$P$67</c:f>
              <c:numCache>
                <c:ptCount val="15"/>
                <c:pt idx="0">
                  <c:v>0</c:v>
                </c:pt>
                <c:pt idx="1">
                  <c:v>0.16734427270604946</c:v>
                </c:pt>
                <c:pt idx="2">
                  <c:v>0.8008186439144386</c:v>
                </c:pt>
                <c:pt idx="3">
                  <c:v>1.5172404504296704</c:v>
                </c:pt>
                <c:pt idx="4">
                  <c:v>3.679436305965949</c:v>
                </c:pt>
                <c:pt idx="5">
                  <c:v>5.411337196278125</c:v>
                </c:pt>
                <c:pt idx="6">
                  <c:v>6.094816610472147</c:v>
                </c:pt>
                <c:pt idx="7">
                  <c:v>5.410821121763463</c:v>
                </c:pt>
                <c:pt idx="8">
                  <c:v>4.4568109572354615</c:v>
                </c:pt>
                <c:pt idx="9">
                  <c:v>2.8191176789093726</c:v>
                </c:pt>
                <c:pt idx="10">
                  <c:v>1.7397878222431207</c:v>
                </c:pt>
                <c:pt idx="11">
                  <c:v>0.6559360524369344</c:v>
                </c:pt>
                <c:pt idx="12">
                  <c:v>0.03501732504624991</c:v>
                </c:pt>
                <c:pt idx="13">
                  <c:v>0.0018693167071400989</c:v>
                </c:pt>
                <c:pt idx="14">
                  <c:v>9.978903124031004E-05</c:v>
                </c:pt>
              </c:numCache>
            </c:numRef>
          </c:yVal>
          <c:smooth val="1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(simulated)'!$B$68:$P$68</c:f>
              <c:numCache>
                <c:ptCount val="15"/>
                <c:pt idx="0">
                  <c:v>0</c:v>
                </c:pt>
                <c:pt idx="1">
                  <c:v>0.18245089617150523</c:v>
                </c:pt>
                <c:pt idx="2">
                  <c:v>0.878414821531279</c:v>
                </c:pt>
                <c:pt idx="3">
                  <c:v>1.6766643551139733</c:v>
                </c:pt>
                <c:pt idx="4">
                  <c:v>4.182051420975512</c:v>
                </c:pt>
                <c:pt idx="5">
                  <c:v>6.3856135566392</c:v>
                </c:pt>
                <c:pt idx="6">
                  <c:v>7.630218003528539</c:v>
                </c:pt>
                <c:pt idx="7">
                  <c:v>7.055277011630148</c:v>
                </c:pt>
                <c:pt idx="8">
                  <c:v>5.96635124698332</c:v>
                </c:pt>
                <c:pt idx="9">
                  <c:v>3.8695868879421114</c:v>
                </c:pt>
                <c:pt idx="10">
                  <c:v>2.4035668906648677</c:v>
                </c:pt>
                <c:pt idx="11">
                  <c:v>0.9033984090532481</c:v>
                </c:pt>
                <c:pt idx="12">
                  <c:v>0.04718973195403086</c:v>
                </c:pt>
                <c:pt idx="13">
                  <c:v>0.0024638309729025916</c:v>
                </c:pt>
                <c:pt idx="14">
                  <c:v>0.00012863946162098886</c:v>
                </c:pt>
              </c:numCache>
            </c:numRef>
          </c:yVal>
          <c:smooth val="1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(simulated)'!$B$69:$P$69</c:f>
              <c:numCache>
                <c:ptCount val="15"/>
                <c:pt idx="0">
                  <c:v>0</c:v>
                </c:pt>
                <c:pt idx="1">
                  <c:v>0.13270420384325052</c:v>
                </c:pt>
                <c:pt idx="2">
                  <c:v>0.6371345357974963</c:v>
                </c:pt>
                <c:pt idx="3">
                  <c:v>1.2122247221931484</c:v>
                </c:pt>
                <c:pt idx="4">
                  <c:v>2.9937671399217027</c:v>
                </c:pt>
                <c:pt idx="5">
                  <c:v>4.542664828031646</c:v>
                </c:pt>
                <c:pt idx="6">
                  <c:v>5.51752060687705</c:v>
                </c:pt>
                <c:pt idx="7">
                  <c:v>5.357676538869183</c:v>
                </c:pt>
                <c:pt idx="8">
                  <c:v>4.875128192734883</c:v>
                </c:pt>
                <c:pt idx="9">
                  <c:v>3.824626087967494</c:v>
                </c:pt>
                <c:pt idx="10">
                  <c:v>2.9526547443704487</c:v>
                </c:pt>
                <c:pt idx="11">
                  <c:v>1.7509519552480997</c:v>
                </c:pt>
                <c:pt idx="12">
                  <c:v>0.36463422943195917</c:v>
                </c:pt>
                <c:pt idx="13">
                  <c:v>0.07593397574878762</c:v>
                </c:pt>
                <c:pt idx="14">
                  <c:v>0.01581302084936065</c:v>
                </c:pt>
              </c:numCache>
            </c:numRef>
          </c:yVal>
          <c:smooth val="1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(simulated)'!$B$70:$P$70</c:f>
              <c:numCache>
                <c:ptCount val="15"/>
                <c:pt idx="0">
                  <c:v>0</c:v>
                </c:pt>
                <c:pt idx="1">
                  <c:v>0.223663460062699</c:v>
                </c:pt>
                <c:pt idx="2">
                  <c:v>1.0599947315072216</c:v>
                </c:pt>
                <c:pt idx="3">
                  <c:v>1.9847029334982733</c:v>
                </c:pt>
                <c:pt idx="4">
                  <c:v>4.607468999005778</c:v>
                </c:pt>
                <c:pt idx="5">
                  <c:v>6.41333651865415</c:v>
                </c:pt>
                <c:pt idx="6">
                  <c:v>6.693140838172773</c:v>
                </c:pt>
                <c:pt idx="7">
                  <c:v>5.704059414430999</c:v>
                </c:pt>
                <c:pt idx="8">
                  <c:v>4.615933653807129</c:v>
                </c:pt>
                <c:pt idx="9">
                  <c:v>2.916315982456307</c:v>
                </c:pt>
                <c:pt idx="10">
                  <c:v>1.8270568283356925</c:v>
                </c:pt>
                <c:pt idx="11">
                  <c:v>0.7158276077477416</c:v>
                </c:pt>
                <c:pt idx="12">
                  <c:v>0.043036734602734605</c:v>
                </c:pt>
                <c:pt idx="13">
                  <c:v>0.002587436468071917</c:v>
                </c:pt>
                <c:pt idx="14">
                  <c:v>0.0001555607677510627</c:v>
                </c:pt>
              </c:numCache>
            </c:numRef>
          </c:yVal>
          <c:smooth val="1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(simulated)'!$B$71:$P$71</c:f>
              <c:numCache>
                <c:ptCount val="15"/>
                <c:pt idx="0">
                  <c:v>0</c:v>
                </c:pt>
                <c:pt idx="1">
                  <c:v>0.1980440915491274</c:v>
                </c:pt>
                <c:pt idx="2">
                  <c:v>0.9414881618139924</c:v>
                </c:pt>
                <c:pt idx="3">
                  <c:v>1.7694131467676952</c:v>
                </c:pt>
                <c:pt idx="4">
                  <c:v>4.163379817495534</c:v>
                </c:pt>
                <c:pt idx="5">
                  <c:v>5.888172200187377</c:v>
                </c:pt>
                <c:pt idx="6">
                  <c:v>6.25802232037226</c:v>
                </c:pt>
                <c:pt idx="7">
                  <c:v>5.3576829157893675</c:v>
                </c:pt>
                <c:pt idx="8">
                  <c:v>4.319548214518816</c:v>
                </c:pt>
                <c:pt idx="9">
                  <c:v>2.6795680982563406</c:v>
                </c:pt>
                <c:pt idx="10">
                  <c:v>1.6411213294333165</c:v>
                </c:pt>
                <c:pt idx="11">
                  <c:v>0.6134523059816215</c:v>
                </c:pt>
                <c:pt idx="12">
                  <c:v>0.032014519550874386</c:v>
                </c:pt>
                <c:pt idx="13">
                  <c:v>0.0016707488133998907</c:v>
                </c:pt>
                <c:pt idx="14">
                  <c:v>8.719173789197024E-05</c:v>
                </c:pt>
              </c:numCache>
            </c:numRef>
          </c:yVal>
          <c:smooth val="1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(simulated)'!$B$72:$P$72</c:f>
              <c:numCache>
                <c:ptCount val="15"/>
                <c:pt idx="0">
                  <c:v>0</c:v>
                </c:pt>
                <c:pt idx="1">
                  <c:v>0.1383947280408815</c:v>
                </c:pt>
                <c:pt idx="2">
                  <c:v>0.6671489309248644</c:v>
                </c:pt>
                <c:pt idx="3">
                  <c:v>1.2754731314733632</c:v>
                </c:pt>
                <c:pt idx="4">
                  <c:v>3.203231510232718</c:v>
                </c:pt>
                <c:pt idx="5">
                  <c:v>4.947133278917369</c:v>
                </c:pt>
                <c:pt idx="6">
                  <c:v>6.071238892689278</c:v>
                </c:pt>
                <c:pt idx="7">
                  <c:v>5.792262979015439</c:v>
                </c:pt>
                <c:pt idx="8">
                  <c:v>5.073045630892257</c:v>
                </c:pt>
                <c:pt idx="9">
                  <c:v>3.556624382070024</c:v>
                </c:pt>
                <c:pt idx="10">
                  <c:v>2.401709749470356</c:v>
                </c:pt>
                <c:pt idx="11">
                  <c:v>1.0729510855256799</c:v>
                </c:pt>
                <c:pt idx="12">
                  <c:v>0.0946016801865186</c:v>
                </c:pt>
                <c:pt idx="13">
                  <c:v>0.008338830964973785</c:v>
                </c:pt>
                <c:pt idx="14">
                  <c:v>0.0007350408264345581</c:v>
                </c:pt>
              </c:numCache>
            </c:numRef>
          </c:yVal>
          <c:smooth val="1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(simulated)'!$B$73:$P$73</c:f>
              <c:numCache>
                <c:ptCount val="15"/>
                <c:pt idx="0">
                  <c:v>0</c:v>
                </c:pt>
                <c:pt idx="1">
                  <c:v>0.1694656464984196</c:v>
                </c:pt>
                <c:pt idx="2">
                  <c:v>0.8194961516689969</c:v>
                </c:pt>
                <c:pt idx="3">
                  <c:v>1.5729346608275627</c:v>
                </c:pt>
                <c:pt idx="4">
                  <c:v>4.01445829073399</c:v>
                </c:pt>
                <c:pt idx="5">
                  <c:v>6.357718098080872</c:v>
                </c:pt>
                <c:pt idx="6">
                  <c:v>8.230775217405712</c:v>
                </c:pt>
                <c:pt idx="7">
                  <c:v>8.31505103671706</c:v>
                </c:pt>
                <c:pt idx="8">
                  <c:v>7.734586081740869</c:v>
                </c:pt>
                <c:pt idx="9">
                  <c:v>6.1527450717357</c:v>
                </c:pt>
                <c:pt idx="10">
                  <c:v>4.733516117908985</c:v>
                </c:pt>
                <c:pt idx="11">
                  <c:v>2.754797001320947</c:v>
                </c:pt>
                <c:pt idx="12">
                  <c:v>0.5385262421930448</c:v>
                </c:pt>
                <c:pt idx="13">
                  <c:v>0.10525765403176186</c:v>
                </c:pt>
                <c:pt idx="14">
                  <c:v>0.020573135666567034</c:v>
                </c:pt>
              </c:numCache>
            </c:numRef>
          </c:yVal>
          <c:smooth val="1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(simulated)'!$B$74:$P$74</c:f>
              <c:numCache>
                <c:ptCount val="15"/>
                <c:pt idx="0">
                  <c:v>0</c:v>
                </c:pt>
                <c:pt idx="1">
                  <c:v>0.21745118101677335</c:v>
                </c:pt>
                <c:pt idx="2">
                  <c:v>1.035696074994165</c:v>
                </c:pt>
                <c:pt idx="3">
                  <c:v>1.9509855985858562</c:v>
                </c:pt>
                <c:pt idx="4">
                  <c:v>4.631662320884498</c:v>
                </c:pt>
                <c:pt idx="5">
                  <c:v>6.631225860629569</c:v>
                </c:pt>
                <c:pt idx="6">
                  <c:v>7.197079883896311</c:v>
                </c:pt>
                <c:pt idx="7">
                  <c:v>6.269093417292123</c:v>
                </c:pt>
                <c:pt idx="8">
                  <c:v>5.130327979874044</c:v>
                </c:pt>
                <c:pt idx="9">
                  <c:v>3.2678438175103586</c:v>
                </c:pt>
                <c:pt idx="10">
                  <c:v>2.0519744316996573</c:v>
                </c:pt>
                <c:pt idx="11">
                  <c:v>0.805721622212615</c:v>
                </c:pt>
                <c:pt idx="12">
                  <c:v>0.04872664347415421</c:v>
                </c:pt>
                <c:pt idx="13">
                  <c:v>0.0029467616050252933</c:v>
                </c:pt>
                <c:pt idx="14">
                  <c:v>0.00017820648699208442</c:v>
                </c:pt>
              </c:numCache>
            </c:numRef>
          </c:yVal>
          <c:smooth val="1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(simulated)'!$B$75:$P$75</c:f>
              <c:numCache>
                <c:ptCount val="15"/>
                <c:pt idx="0">
                  <c:v>0</c:v>
                </c:pt>
                <c:pt idx="1">
                  <c:v>0.0924073427003842</c:v>
                </c:pt>
                <c:pt idx="2">
                  <c:v>0.44936918025489736</c:v>
                </c:pt>
                <c:pt idx="3">
                  <c:v>0.8684517400680347</c:v>
                </c:pt>
                <c:pt idx="4">
                  <c:v>2.2745599827503087</c:v>
                </c:pt>
                <c:pt idx="5">
                  <c:v>3.727435244010182</c:v>
                </c:pt>
                <c:pt idx="6">
                  <c:v>5.084871428246503</c:v>
                </c:pt>
                <c:pt idx="7">
                  <c:v>5.30971315123694</c:v>
                </c:pt>
                <c:pt idx="8">
                  <c:v>5.023947472389741</c:v>
                </c:pt>
                <c:pt idx="9">
                  <c:v>3.995025832419144</c:v>
                </c:pt>
                <c:pt idx="10">
                  <c:v>2.9900388579020385</c:v>
                </c:pt>
                <c:pt idx="11">
                  <c:v>1.5972006031313914</c:v>
                </c:pt>
                <c:pt idx="12">
                  <c:v>0.2332052707991371</c:v>
                </c:pt>
                <c:pt idx="13">
                  <c:v>0.03397364694854363</c:v>
                </c:pt>
                <c:pt idx="14">
                  <c:v>0.004949300037428279</c:v>
                </c:pt>
              </c:numCache>
            </c:numRef>
          </c:yVal>
          <c:smooth val="1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(simulated)'!$B$76:$P$76</c:f>
              <c:numCache>
                <c:ptCount val="15"/>
                <c:pt idx="0">
                  <c:v>0</c:v>
                </c:pt>
                <c:pt idx="1">
                  <c:v>0.16000647746582575</c:v>
                </c:pt>
                <c:pt idx="2">
                  <c:v>0.7681156207120454</c:v>
                </c:pt>
                <c:pt idx="3">
                  <c:v>1.4610843525274742</c:v>
                </c:pt>
                <c:pt idx="4">
                  <c:v>3.6020426931389653</c:v>
                </c:pt>
                <c:pt idx="5">
                  <c:v>5.438488930486503</c:v>
                </c:pt>
                <c:pt idx="6">
                  <c:v>6.489759278849751</c:v>
                </c:pt>
                <c:pt idx="7">
                  <c:v>6.139826665144661</c:v>
                </c:pt>
                <c:pt idx="8">
                  <c:v>5.412114802709952</c:v>
                </c:pt>
                <c:pt idx="9">
                  <c:v>3.9486020414766534</c:v>
                </c:pt>
                <c:pt idx="10">
                  <c:v>2.821899250355613</c:v>
                </c:pt>
                <c:pt idx="11">
                  <c:v>1.4303559407229127</c:v>
                </c:pt>
                <c:pt idx="12">
                  <c:v>0.1858061035095025</c:v>
                </c:pt>
                <c:pt idx="13">
                  <c:v>0.024135963655287907</c:v>
                </c:pt>
                <c:pt idx="14">
                  <c:v>0.003135229307218128</c:v>
                </c:pt>
              </c:numCache>
            </c:numRef>
          </c:yVal>
          <c:smooth val="1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(simulated)'!$B$77:$P$77</c:f>
              <c:numCache>
                <c:ptCount val="15"/>
                <c:pt idx="0">
                  <c:v>0</c:v>
                </c:pt>
                <c:pt idx="1">
                  <c:v>0.19246152747469855</c:v>
                </c:pt>
                <c:pt idx="2">
                  <c:v>0.9174328733616621</c:v>
                </c:pt>
                <c:pt idx="3">
                  <c:v>1.7302232498959176</c:v>
                </c:pt>
                <c:pt idx="4">
                  <c:v>4.132667868712823</c:v>
                </c:pt>
                <c:pt idx="5">
                  <c:v>5.996054905506147</c:v>
                </c:pt>
                <c:pt idx="6">
                  <c:v>6.772898498075942</c:v>
                </c:pt>
                <c:pt idx="7">
                  <c:v>6.223843822265922</c:v>
                </c:pt>
                <c:pt idx="8">
                  <c:v>5.41883213544463</c:v>
                </c:pt>
                <c:pt idx="9">
                  <c:v>3.952109541737501</c:v>
                </c:pt>
                <c:pt idx="10">
                  <c:v>2.855264618321583</c:v>
                </c:pt>
                <c:pt idx="11">
                  <c:v>1.48712067702511</c:v>
                </c:pt>
                <c:pt idx="12">
                  <c:v>0.2100229538557076</c:v>
                </c:pt>
                <c:pt idx="13">
                  <c:v>0.029661055148088332</c:v>
                </c:pt>
                <c:pt idx="14">
                  <c:v>0.004188962093638494</c:v>
                </c:pt>
              </c:numCache>
            </c:numRef>
          </c:yVal>
          <c:smooth val="1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(simulated)'!$B$78:$P$78</c:f>
              <c:numCache>
                <c:ptCount val="15"/>
                <c:pt idx="0">
                  <c:v>0</c:v>
                </c:pt>
                <c:pt idx="1">
                  <c:v>0.1664804289480452</c:v>
                </c:pt>
                <c:pt idx="2">
                  <c:v>0.7945462898178717</c:v>
                </c:pt>
                <c:pt idx="3">
                  <c:v>1.5005969788055569</c:v>
                </c:pt>
                <c:pt idx="4">
                  <c:v>3.600954117168434</c:v>
                </c:pt>
                <c:pt idx="5">
                  <c:v>5.245675501517015</c:v>
                </c:pt>
                <c:pt idx="6">
                  <c:v>5.916967027761703</c:v>
                </c:pt>
                <c:pt idx="7">
                  <c:v>5.378074027397833</c:v>
                </c:pt>
                <c:pt idx="8">
                  <c:v>4.604357399778362</c:v>
                </c:pt>
                <c:pt idx="9">
                  <c:v>3.221719084218762</c:v>
                </c:pt>
                <c:pt idx="10">
                  <c:v>2.225934299957702</c:v>
                </c:pt>
                <c:pt idx="11">
                  <c:v>1.0589480199054826</c:v>
                </c:pt>
                <c:pt idx="12">
                  <c:v>0.11392409915462207</c:v>
                </c:pt>
                <c:pt idx="13">
                  <c:v>0.012256165629139181</c:v>
                </c:pt>
                <c:pt idx="14">
                  <c:v>0.001318541002654869</c:v>
                </c:pt>
              </c:numCache>
            </c:numRef>
          </c:yVal>
          <c:smooth val="1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(simulated)'!$B$79:$P$79</c:f>
              <c:numCache>
                <c:ptCount val="15"/>
                <c:pt idx="0">
                  <c:v>0</c:v>
                </c:pt>
                <c:pt idx="1">
                  <c:v>0.17517070821928865</c:v>
                </c:pt>
                <c:pt idx="2">
                  <c:v>0.83882113573948</c:v>
                </c:pt>
                <c:pt idx="3">
                  <c:v>1.5907273410674077</c:v>
                </c:pt>
                <c:pt idx="4">
                  <c:v>3.877076482882991</c:v>
                </c:pt>
                <c:pt idx="5">
                  <c:v>5.766831069909804</c:v>
                </c:pt>
                <c:pt idx="6">
                  <c:v>6.726992909860659</c:v>
                </c:pt>
                <c:pt idx="7">
                  <c:v>6.269885198992346</c:v>
                </c:pt>
                <c:pt idx="8">
                  <c:v>5.4740817374042905</c:v>
                </c:pt>
                <c:pt idx="9">
                  <c:v>3.9513929177095917</c:v>
                </c:pt>
                <c:pt idx="10">
                  <c:v>2.8060162276763116</c:v>
                </c:pt>
                <c:pt idx="11">
                  <c:v>1.4077426895134415</c:v>
                </c:pt>
                <c:pt idx="12">
                  <c:v>0.17749932175768707</c:v>
                </c:pt>
                <c:pt idx="13">
                  <c:v>0.022380270588139208</c:v>
                </c:pt>
                <c:pt idx="14">
                  <c:v>0.002821850284145711</c:v>
                </c:pt>
              </c:numCache>
            </c:numRef>
          </c:yVal>
          <c:smooth val="1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(simulated)'!$B$80:$P$80</c:f>
              <c:numCache>
                <c:ptCount val="15"/>
                <c:pt idx="0">
                  <c:v>0</c:v>
                </c:pt>
                <c:pt idx="1">
                  <c:v>0.1345413238400163</c:v>
                </c:pt>
                <c:pt idx="2">
                  <c:v>0.6469098537901394</c:v>
                </c:pt>
                <c:pt idx="3">
                  <c:v>1.2329086928696384</c:v>
                </c:pt>
                <c:pt idx="4">
                  <c:v>3.0603128962354598</c:v>
                </c:pt>
                <c:pt idx="5">
                  <c:v>4.655665797459738</c:v>
                </c:pt>
                <c:pt idx="6">
                  <c:v>5.590475523420214</c:v>
                </c:pt>
                <c:pt idx="7">
                  <c:v>5.26966980736965</c:v>
                </c:pt>
                <c:pt idx="8">
                  <c:v>4.594646705582986</c:v>
                </c:pt>
                <c:pt idx="9">
                  <c:v>3.2389156367721204</c:v>
                </c:pt>
                <c:pt idx="10">
                  <c:v>2.2203873171270883</c:v>
                </c:pt>
                <c:pt idx="11">
                  <c:v>1.0305744220253559</c:v>
                </c:pt>
                <c:pt idx="12">
                  <c:v>0.1025073831764933</c:v>
                </c:pt>
                <c:pt idx="13">
                  <c:v>0.010195213858863924</c:v>
                </c:pt>
                <c:pt idx="14">
                  <c:v>0.0010139990091194498</c:v>
                </c:pt>
              </c:numCache>
            </c:numRef>
          </c:yVal>
          <c:smooth val="1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(simulated)'!$B$81:$P$81</c:f>
              <c:numCache>
                <c:ptCount val="15"/>
                <c:pt idx="0">
                  <c:v>0</c:v>
                </c:pt>
                <c:pt idx="1">
                  <c:v>0.1458707021362125</c:v>
                </c:pt>
                <c:pt idx="2">
                  <c:v>0.6980370994246694</c:v>
                </c:pt>
                <c:pt idx="3">
                  <c:v>1.3226632655150241</c:v>
                </c:pt>
                <c:pt idx="4">
                  <c:v>3.2145137891469298</c:v>
                </c:pt>
                <c:pt idx="5">
                  <c:v>4.76661488364076</c:v>
                </c:pt>
                <c:pt idx="6">
                  <c:v>5.547899496576</c:v>
                </c:pt>
                <c:pt idx="7">
                  <c:v>5.180931244134779</c:v>
                </c:pt>
                <c:pt idx="8">
                  <c:v>4.5446168987211255</c:v>
                </c:pt>
                <c:pt idx="9">
                  <c:v>3.3250074260037854</c:v>
                </c:pt>
                <c:pt idx="10">
                  <c:v>2.3978832859695833</c:v>
                </c:pt>
                <c:pt idx="11">
                  <c:v>1.2418383109284834</c:v>
                </c:pt>
                <c:pt idx="12">
                  <c:v>0.1723094182910198</c:v>
                </c:pt>
                <c:pt idx="13">
                  <c:v>0.023908367068658107</c:v>
                </c:pt>
                <c:pt idx="14">
                  <c:v>0.0033173463269189065</c:v>
                </c:pt>
              </c:numCache>
            </c:numRef>
          </c:yVal>
          <c:smooth val="1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(simulated)'!$B$82:$P$82</c:f>
              <c:numCache>
                <c:ptCount val="15"/>
                <c:pt idx="0">
                  <c:v>0</c:v>
                </c:pt>
                <c:pt idx="1">
                  <c:v>0.14111382074289125</c:v>
                </c:pt>
                <c:pt idx="2">
                  <c:v>0.6766455493836355</c:v>
                </c:pt>
                <c:pt idx="3">
                  <c:v>1.2853432248491135</c:v>
                </c:pt>
                <c:pt idx="4">
                  <c:v>3.1540738760809846</c:v>
                </c:pt>
                <c:pt idx="5">
                  <c:v>4.739956045411195</c:v>
                </c:pt>
                <c:pt idx="6">
                  <c:v>5.646399181641298</c:v>
                </c:pt>
                <c:pt idx="7">
                  <c:v>5.376616881060171</c:v>
                </c:pt>
                <c:pt idx="8">
                  <c:v>4.797158809167599</c:v>
                </c:pt>
                <c:pt idx="9">
                  <c:v>3.617913770326976</c:v>
                </c:pt>
                <c:pt idx="10">
                  <c:v>2.6848766959097556</c:v>
                </c:pt>
                <c:pt idx="11">
                  <c:v>1.4711475403214083</c:v>
                </c:pt>
                <c:pt idx="12">
                  <c:v>0.2416821643016173</c:v>
                </c:pt>
                <c:pt idx="13">
                  <c:v>0.039703464587364116</c:v>
                </c:pt>
                <c:pt idx="14">
                  <c:v>0.0065224717952229215</c:v>
                </c:pt>
              </c:numCache>
            </c:numRef>
          </c:yVal>
          <c:smooth val="1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(simulated)'!$B$83:$P$83</c:f>
              <c:numCache>
                <c:ptCount val="15"/>
                <c:pt idx="0">
                  <c:v>0</c:v>
                </c:pt>
                <c:pt idx="1">
                  <c:v>0.14726585291281838</c:v>
                </c:pt>
                <c:pt idx="2">
                  <c:v>0.7110871109662895</c:v>
                </c:pt>
                <c:pt idx="3">
                  <c:v>1.3620273566353753</c:v>
                </c:pt>
                <c:pt idx="4">
                  <c:v>3.4391072966810494</c:v>
                </c:pt>
                <c:pt idx="5">
                  <c:v>5.321101220331288</c:v>
                </c:pt>
                <c:pt idx="6">
                  <c:v>6.412236811836945</c:v>
                </c:pt>
                <c:pt idx="7">
                  <c:v>5.846883735798141</c:v>
                </c:pt>
                <c:pt idx="8">
                  <c:v>4.780042700652508</c:v>
                </c:pt>
                <c:pt idx="9">
                  <c:v>2.7626852174707457</c:v>
                </c:pt>
                <c:pt idx="10">
                  <c:v>1.4626280235488793</c:v>
                </c:pt>
                <c:pt idx="11">
                  <c:v>0.3730240364047198</c:v>
                </c:pt>
                <c:pt idx="12">
                  <c:v>0.005348392907430963</c:v>
                </c:pt>
                <c:pt idx="13">
                  <c:v>7.527149164737101E-05</c:v>
                </c:pt>
                <c:pt idx="14">
                  <c:v>1.0589722673306904E-06</c:v>
                </c:pt>
              </c:numCache>
            </c:numRef>
          </c:yVal>
          <c:smooth val="1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(simulated)'!$B$84:$P$84</c:f>
              <c:numCache>
                <c:ptCount val="15"/>
                <c:pt idx="0">
                  <c:v>0</c:v>
                </c:pt>
                <c:pt idx="1">
                  <c:v>0.16885952043553973</c:v>
                </c:pt>
                <c:pt idx="2">
                  <c:v>0.8133017277161422</c:v>
                </c:pt>
                <c:pt idx="3">
                  <c:v>1.5532248028666615</c:v>
                </c:pt>
                <c:pt idx="4">
                  <c:v>3.8846266202295814</c:v>
                </c:pt>
                <c:pt idx="5">
                  <c:v>5.96476762435338</c:v>
                </c:pt>
                <c:pt idx="6">
                  <c:v>7.245969908574847</c:v>
                </c:pt>
                <c:pt idx="7">
                  <c:v>6.8545266198759</c:v>
                </c:pt>
                <c:pt idx="8">
                  <c:v>5.960616662900313</c:v>
                </c:pt>
                <c:pt idx="9">
                  <c:v>4.130560338962508</c:v>
                </c:pt>
                <c:pt idx="10">
                  <c:v>2.7622054133284144</c:v>
                </c:pt>
                <c:pt idx="11">
                  <c:v>1.2122471113559992</c:v>
                </c:pt>
                <c:pt idx="12">
                  <c:v>0.10147299863689264</c:v>
                </c:pt>
                <c:pt idx="13">
                  <c:v>0.008492169719561364</c:v>
                </c:pt>
                <c:pt idx="14">
                  <c:v>0.0007107008202781399</c:v>
                </c:pt>
              </c:numCache>
            </c:numRef>
          </c:yVal>
          <c:smooth val="1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(simulated)'!$B$85:$P$85</c:f>
              <c:numCache>
                <c:ptCount val="15"/>
                <c:pt idx="0">
                  <c:v>0</c:v>
                </c:pt>
                <c:pt idx="1">
                  <c:v>0.1418398522526976</c:v>
                </c:pt>
                <c:pt idx="2">
                  <c:v>0.6839135621363557</c:v>
                </c:pt>
                <c:pt idx="3">
                  <c:v>1.3079528073598965</c:v>
                </c:pt>
                <c:pt idx="4">
                  <c:v>3.290595106280087</c:v>
                </c:pt>
                <c:pt idx="5">
                  <c:v>5.102322378070696</c:v>
                </c:pt>
                <c:pt idx="6">
                  <c:v>6.340484232760001</c:v>
                </c:pt>
                <c:pt idx="7">
                  <c:v>6.157875937347152</c:v>
                </c:pt>
                <c:pt idx="8">
                  <c:v>5.5132701027896465</c:v>
                </c:pt>
                <c:pt idx="9">
                  <c:v>4.072431837026366</c:v>
                </c:pt>
                <c:pt idx="10">
                  <c:v>2.91371013844438</c:v>
                </c:pt>
                <c:pt idx="11">
                  <c:v>1.4684684868893456</c:v>
                </c:pt>
                <c:pt idx="12">
                  <c:v>0.18660696908825222</c:v>
                </c:pt>
                <c:pt idx="13">
                  <c:v>0.023710060920294214</c:v>
                </c:pt>
                <c:pt idx="14">
                  <c:v>0.003012572260393504</c:v>
                </c:pt>
              </c:numCache>
            </c:numRef>
          </c:yVal>
          <c:smooth val="1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(simulated)'!$B$86:$P$86</c:f>
              <c:numCache>
                <c:ptCount val="15"/>
                <c:pt idx="0">
                  <c:v>0</c:v>
                </c:pt>
                <c:pt idx="1">
                  <c:v>0.14781302383023637</c:v>
                </c:pt>
                <c:pt idx="2">
                  <c:v>0.7119638518338754</c:v>
                </c:pt>
                <c:pt idx="3">
                  <c:v>1.3597038935171022</c:v>
                </c:pt>
                <c:pt idx="4">
                  <c:v>3.3990039832363075</c:v>
                </c:pt>
                <c:pt idx="5">
                  <c:v>5.207440193649588</c:v>
                </c:pt>
                <c:pt idx="6">
                  <c:v>6.265024586825941</c:v>
                </c:pt>
                <c:pt idx="7">
                  <c:v>5.83335744644671</c:v>
                </c:pt>
                <c:pt idx="8">
                  <c:v>4.967947863351521</c:v>
                </c:pt>
                <c:pt idx="9">
                  <c:v>3.268550001262682</c:v>
                </c:pt>
                <c:pt idx="10">
                  <c:v>2.0598776565005643</c:v>
                </c:pt>
                <c:pt idx="11">
                  <c:v>0.7971308370967428</c:v>
                </c:pt>
                <c:pt idx="12">
                  <c:v>0.045453498958695576</c:v>
                </c:pt>
                <c:pt idx="13">
                  <c:v>0.0025906194790034963</c:v>
                </c:pt>
                <c:pt idx="14">
                  <c:v>0.00014765217188370333</c:v>
                </c:pt>
              </c:numCache>
            </c:numRef>
          </c:yVal>
          <c:smooth val="1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(simulated)'!$B$87:$P$87</c:f>
              <c:numCache>
                <c:ptCount val="15"/>
                <c:pt idx="0">
                  <c:v>0</c:v>
                </c:pt>
                <c:pt idx="1">
                  <c:v>0.12242739220137806</c:v>
                </c:pt>
                <c:pt idx="2">
                  <c:v>0.5910018059035135</c:v>
                </c:pt>
                <c:pt idx="3">
                  <c:v>1.131820529755567</c:v>
                </c:pt>
                <c:pt idx="4">
                  <c:v>2.860550726577583</c:v>
                </c:pt>
                <c:pt idx="5">
                  <c:v>4.453867686076729</c:v>
                </c:pt>
                <c:pt idx="6">
                  <c:v>5.528544864557687</c:v>
                </c:pt>
                <c:pt idx="7">
                  <c:v>5.3043851608119805</c:v>
                </c:pt>
                <c:pt idx="8">
                  <c:v>4.6501713979443</c:v>
                </c:pt>
                <c:pt idx="9">
                  <c:v>3.2347211651586347</c:v>
                </c:pt>
                <c:pt idx="10">
                  <c:v>2.1516603725374965</c:v>
                </c:pt>
                <c:pt idx="11">
                  <c:v>0.9259302110748727</c:v>
                </c:pt>
                <c:pt idx="12">
                  <c:v>0.07247346740053594</c:v>
                </c:pt>
                <c:pt idx="13">
                  <c:v>0.0056694575699410815</c:v>
                </c:pt>
                <c:pt idx="14">
                  <c:v>0.00044351044052569366</c:v>
                </c:pt>
              </c:numCache>
            </c:numRef>
          </c:yVal>
          <c:smooth val="1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(simulated)'!$B$88:$P$88</c:f>
              <c:numCache>
                <c:ptCount val="15"/>
                <c:pt idx="0">
                  <c:v>0</c:v>
                </c:pt>
                <c:pt idx="1">
                  <c:v>0.1387369539141772</c:v>
                </c:pt>
                <c:pt idx="2">
                  <c:v>0.6649646024079304</c:v>
                </c:pt>
                <c:pt idx="3">
                  <c:v>1.262578361095529</c:v>
                </c:pt>
                <c:pt idx="4">
                  <c:v>3.0952082840573523</c:v>
                </c:pt>
                <c:pt idx="5">
                  <c:v>4.656342936243547</c:v>
                </c:pt>
                <c:pt idx="6">
                  <c:v>5.60350158720714</c:v>
                </c:pt>
                <c:pt idx="7">
                  <c:v>5.436046265562327</c:v>
                </c:pt>
                <c:pt idx="8">
                  <c:v>4.9686116711124715</c:v>
                </c:pt>
                <c:pt idx="9">
                  <c:v>3.9639786006537876</c:v>
                </c:pt>
                <c:pt idx="10">
                  <c:v>3.1232159412420044</c:v>
                </c:pt>
                <c:pt idx="11">
                  <c:v>1.9323506898543745</c:v>
                </c:pt>
                <c:pt idx="12">
                  <c:v>0.45730039872698386</c:v>
                </c:pt>
                <c:pt idx="13">
                  <c:v>0.10822194972731991</c:v>
                </c:pt>
                <c:pt idx="14">
                  <c:v>0.02561115283339184</c:v>
                </c:pt>
              </c:numCache>
            </c:numRef>
          </c:yVal>
          <c:smooth val="1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(simulated)'!$B$89:$P$89</c:f>
              <c:numCache>
                <c:ptCount val="15"/>
                <c:pt idx="0">
                  <c:v>0</c:v>
                </c:pt>
                <c:pt idx="1">
                  <c:v>0.17306421138065764</c:v>
                </c:pt>
                <c:pt idx="2">
                  <c:v>0.8295408937283391</c:v>
                </c:pt>
                <c:pt idx="3">
                  <c:v>1.5747368636814423</c:v>
                </c:pt>
                <c:pt idx="4">
                  <c:v>3.8455299940281376</c:v>
                </c:pt>
                <c:pt idx="5">
                  <c:v>5.7002587275528676</c:v>
                </c:pt>
                <c:pt idx="6">
                  <c:v>6.465720918523553</c:v>
                </c:pt>
                <c:pt idx="7">
                  <c:v>5.723844328190813</c:v>
                </c:pt>
                <c:pt idx="8">
                  <c:v>4.666127414965845</c:v>
                </c:pt>
                <c:pt idx="9">
                  <c:v>2.8515310891787675</c:v>
                </c:pt>
                <c:pt idx="10">
                  <c:v>1.6855726223427063</c:v>
                </c:pt>
                <c:pt idx="11">
                  <c:v>0.5791848669746708</c:v>
                </c:pt>
                <c:pt idx="12">
                  <c:v>0.0233059981356892</c:v>
                </c:pt>
                <c:pt idx="13">
                  <c:v>0.0009376678116939839</c:v>
                </c:pt>
                <c:pt idx="14">
                  <c:v>3.772509109635619E-05</c:v>
                </c:pt>
              </c:numCache>
            </c:numRef>
          </c:yVal>
          <c:smooth val="1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(simulated)'!$B$90:$P$90</c:f>
              <c:numCache>
                <c:ptCount val="15"/>
                <c:pt idx="0">
                  <c:v>0</c:v>
                </c:pt>
                <c:pt idx="1">
                  <c:v>0.20253193130207606</c:v>
                </c:pt>
                <c:pt idx="2">
                  <c:v>0.969886412638001</c:v>
                </c:pt>
                <c:pt idx="3">
                  <c:v>1.8394568134082148</c:v>
                </c:pt>
                <c:pt idx="4">
                  <c:v>4.487103541282855</c:v>
                </c:pt>
                <c:pt idx="5">
                  <c:v>6.6916254607154135</c:v>
                </c:pt>
                <c:pt idx="6">
                  <c:v>7.880793744930331</c:v>
                </c:pt>
                <c:pt idx="7">
                  <c:v>7.4499867139082685</c:v>
                </c:pt>
                <c:pt idx="8">
                  <c:v>6.617180390035825</c:v>
                </c:pt>
                <c:pt idx="9">
                  <c:v>4.965938394592436</c:v>
                </c:pt>
                <c:pt idx="10">
                  <c:v>3.674097181533856</c:v>
                </c:pt>
                <c:pt idx="11">
                  <c:v>2.0028730715223935</c:v>
                </c:pt>
                <c:pt idx="12">
                  <c:v>0.32412202871749546</c:v>
                </c:pt>
                <c:pt idx="13">
                  <c:v>0.05245184179154563</c:v>
                </c:pt>
                <c:pt idx="14">
                  <c:v>0.00848814786852487</c:v>
                </c:pt>
              </c:numCache>
            </c:numRef>
          </c:yVal>
          <c:smooth val="1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(simulated)'!$B$91:$P$91</c:f>
              <c:numCache>
                <c:ptCount val="15"/>
                <c:pt idx="0">
                  <c:v>0</c:v>
                </c:pt>
                <c:pt idx="1">
                  <c:v>0.1892231049040345</c:v>
                </c:pt>
                <c:pt idx="2">
                  <c:v>0.9071711228905683</c:v>
                </c:pt>
                <c:pt idx="3">
                  <c:v>1.7223521901870849</c:v>
                </c:pt>
                <c:pt idx="4">
                  <c:v>4.203805344886956</c:v>
                </c:pt>
                <c:pt idx="5">
                  <c:v>6.206158037486941</c:v>
                </c:pt>
                <c:pt idx="6">
                  <c:v>6.905047795011485</c:v>
                </c:pt>
                <c:pt idx="7">
                  <c:v>5.916542618642162</c:v>
                </c:pt>
                <c:pt idx="8">
                  <c:v>4.6178351725647016</c:v>
                </c:pt>
                <c:pt idx="9">
                  <c:v>2.529054719025815</c:v>
                </c:pt>
                <c:pt idx="10">
                  <c:v>1.3173784576829617</c:v>
                </c:pt>
                <c:pt idx="11">
                  <c:v>0.3455388704875676</c:v>
                </c:pt>
                <c:pt idx="12">
                  <c:v>0.006083204926208165</c:v>
                </c:pt>
                <c:pt idx="13">
                  <c:v>0.00010699724691318373</c:v>
                </c:pt>
                <c:pt idx="14">
                  <c:v>1.881968713611983E-06</c:v>
                </c:pt>
              </c:numCache>
            </c:numRef>
          </c:yVal>
          <c:smooth val="1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(simulated)'!$B$92:$P$92</c:f>
              <c:numCache>
                <c:ptCount val="15"/>
                <c:pt idx="0">
                  <c:v>0</c:v>
                </c:pt>
                <c:pt idx="1">
                  <c:v>0.09589495768131436</c:v>
                </c:pt>
                <c:pt idx="2">
                  <c:v>0.46363938250666265</c:v>
                </c:pt>
                <c:pt idx="3">
                  <c:v>0.8895986740546616</c:v>
                </c:pt>
                <c:pt idx="4">
                  <c:v>2.2644712365178803</c:v>
                </c:pt>
                <c:pt idx="5">
                  <c:v>3.5588733541123276</c:v>
                </c:pt>
                <c:pt idx="6">
                  <c:v>4.479702342335307</c:v>
                </c:pt>
                <c:pt idx="7">
                  <c:v>4.333508393979605</c:v>
                </c:pt>
                <c:pt idx="8">
                  <c:v>3.8117576398420745</c:v>
                </c:pt>
                <c:pt idx="9">
                  <c:v>2.6408035807082193</c:v>
                </c:pt>
                <c:pt idx="10">
                  <c:v>1.7342952344117746</c:v>
                </c:pt>
                <c:pt idx="11">
                  <c:v>0.720104870130317</c:v>
                </c:pt>
                <c:pt idx="12">
                  <c:v>0.05003884185879943</c:v>
                </c:pt>
                <c:pt idx="13">
                  <c:v>0.003472845901226702</c:v>
                </c:pt>
                <c:pt idx="14">
                  <c:v>0.00024102557136015303</c:v>
                </c:pt>
              </c:numCache>
            </c:numRef>
          </c:yVal>
          <c:smooth val="1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(simulated)'!$B$93:$P$93</c:f>
              <c:numCache>
                <c:ptCount val="15"/>
                <c:pt idx="0">
                  <c:v>0</c:v>
                </c:pt>
                <c:pt idx="1">
                  <c:v>0.1202002556940565</c:v>
                </c:pt>
                <c:pt idx="2">
                  <c:v>0.5797501947541907</c:v>
                </c:pt>
                <c:pt idx="3">
                  <c:v>1.1091821159284265</c:v>
                </c:pt>
                <c:pt idx="4">
                  <c:v>2.7953037715142046</c:v>
                </c:pt>
                <c:pt idx="5">
                  <c:v>4.347241148308653</c:v>
                </c:pt>
                <c:pt idx="6">
                  <c:v>5.441833451401132</c:v>
                </c:pt>
                <c:pt idx="7">
                  <c:v>5.332324282082846</c:v>
                </c:pt>
                <c:pt idx="8">
                  <c:v>4.822665708140207</c:v>
                </c:pt>
                <c:pt idx="9">
                  <c:v>3.6434677315505253</c:v>
                </c:pt>
                <c:pt idx="10">
                  <c:v>2.6701734121183027</c:v>
                </c:pt>
                <c:pt idx="11">
                  <c:v>1.413664642373732</c:v>
                </c:pt>
                <c:pt idx="12">
                  <c:v>0.20842152437933217</c:v>
                </c:pt>
                <c:pt idx="13">
                  <c:v>0.03072489558194757</c:v>
                </c:pt>
                <c:pt idx="14">
                  <c:v>0.004529374783354803</c:v>
                </c:pt>
              </c:numCache>
            </c:numRef>
          </c:yVal>
          <c:smooth val="1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(simulated)'!$B$94:$P$94</c:f>
              <c:numCache>
                <c:ptCount val="15"/>
                <c:pt idx="0">
                  <c:v>0</c:v>
                </c:pt>
                <c:pt idx="1">
                  <c:v>0.09193397801315922</c:v>
                </c:pt>
                <c:pt idx="2">
                  <c:v>0.44491804454742506</c:v>
                </c:pt>
                <c:pt idx="3">
                  <c:v>0.8547392182133274</c:v>
                </c:pt>
                <c:pt idx="4">
                  <c:v>2.1874432203489933</c:v>
                </c:pt>
                <c:pt idx="5">
                  <c:v>3.4696650987432145</c:v>
                </c:pt>
                <c:pt idx="6">
                  <c:v>4.466827916801881</c:v>
                </c:pt>
                <c:pt idx="7">
                  <c:v>4.441342212437941</c:v>
                </c:pt>
                <c:pt idx="8">
                  <c:v>4.032267165194148</c:v>
                </c:pt>
                <c:pt idx="9">
                  <c:v>3.0039870689291126</c:v>
                </c:pt>
                <c:pt idx="10">
                  <c:v>2.137618094747821</c:v>
                </c:pt>
                <c:pt idx="11">
                  <c:v>1.0514666671980872</c:v>
                </c:pt>
                <c:pt idx="12">
                  <c:v>0.12275207541558843</c:v>
                </c:pt>
                <c:pt idx="13">
                  <c:v>0.014321767067092686</c:v>
                </c:pt>
                <c:pt idx="14">
                  <c:v>0.0016709528900750593</c:v>
                </c:pt>
              </c:numCache>
            </c:numRef>
          </c:yVal>
          <c:smooth val="1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(simulated)'!$B$95:$P$95</c:f>
              <c:numCache>
                <c:ptCount val="15"/>
                <c:pt idx="0">
                  <c:v>0</c:v>
                </c:pt>
                <c:pt idx="1">
                  <c:v>0.1799234439233763</c:v>
                </c:pt>
                <c:pt idx="2">
                  <c:v>0.858329965870868</c:v>
                </c:pt>
                <c:pt idx="3">
                  <c:v>1.6202662056275583</c:v>
                </c:pt>
                <c:pt idx="4">
                  <c:v>3.8828917623490464</c:v>
                </c:pt>
                <c:pt idx="5">
                  <c:v>5.655075894984972</c:v>
                </c:pt>
                <c:pt idx="6">
                  <c:v>6.412360283708866</c:v>
                </c:pt>
                <c:pt idx="7">
                  <c:v>5.8932103035682095</c:v>
                </c:pt>
                <c:pt idx="8">
                  <c:v>5.120029428304591</c:v>
                </c:pt>
                <c:pt idx="9">
                  <c:v>3.7074881995990365</c:v>
                </c:pt>
                <c:pt idx="10">
                  <c:v>2.656344903782079</c:v>
                </c:pt>
                <c:pt idx="11">
                  <c:v>1.3601065133348482</c:v>
                </c:pt>
                <c:pt idx="12">
                  <c:v>0.18247648385640577</c:v>
                </c:pt>
                <c:pt idx="13">
                  <c:v>0.024481601897602557</c:v>
                </c:pt>
                <c:pt idx="14">
                  <c:v>0.003284526415693069</c:v>
                </c:pt>
              </c:numCache>
            </c:numRef>
          </c:yVal>
          <c:smooth val="1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(simulated)'!$B$96:$P$96</c:f>
              <c:numCache>
                <c:ptCount val="15"/>
                <c:pt idx="0">
                  <c:v>0</c:v>
                </c:pt>
                <c:pt idx="1">
                  <c:v>0.13999268767275616</c:v>
                </c:pt>
                <c:pt idx="2">
                  <c:v>0.6746443246775812</c:v>
                </c:pt>
                <c:pt idx="3">
                  <c:v>1.2890801506062757</c:v>
                </c:pt>
                <c:pt idx="4">
                  <c:v>3.223866610373501</c:v>
                </c:pt>
                <c:pt idx="5">
                  <c:v>4.9192056455705915</c:v>
                </c:pt>
                <c:pt idx="6">
                  <c:v>5.775102333521224</c:v>
                </c:pt>
                <c:pt idx="7">
                  <c:v>5.141340664907877</c:v>
                </c:pt>
                <c:pt idx="8">
                  <c:v>4.112212979528537</c:v>
                </c:pt>
                <c:pt idx="9">
                  <c:v>2.287366321914513</c:v>
                </c:pt>
                <c:pt idx="10">
                  <c:v>1.1724724849623864</c:v>
                </c:pt>
                <c:pt idx="11">
                  <c:v>0.28367015877984697</c:v>
                </c:pt>
                <c:pt idx="12">
                  <c:v>0.0035878913934410776</c:v>
                </c:pt>
                <c:pt idx="13">
                  <c:v>4.48507784456602E-05</c:v>
                </c:pt>
                <c:pt idx="14">
                  <c:v>5.605833575320676E-07</c:v>
                </c:pt>
              </c:numCache>
            </c:numRef>
          </c:yVal>
          <c:smooth val="1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(simulated)'!$B$97:$P$97</c:f>
              <c:numCache>
                <c:ptCount val="15"/>
                <c:pt idx="0">
                  <c:v>0</c:v>
                </c:pt>
                <c:pt idx="1">
                  <c:v>0.2109259831093807</c:v>
                </c:pt>
                <c:pt idx="2">
                  <c:v>1.0051848340651304</c:v>
                </c:pt>
                <c:pt idx="3">
                  <c:v>1.8949043825893392</c:v>
                </c:pt>
                <c:pt idx="4">
                  <c:v>4.513277758303875</c:v>
                </c:pt>
                <c:pt idx="5">
                  <c:v>6.499812748405256</c:v>
                </c:pt>
                <c:pt idx="6">
                  <c:v>7.160122442211991</c:v>
                </c:pt>
                <c:pt idx="7">
                  <c:v>6.350851069895685</c:v>
                </c:pt>
                <c:pt idx="8">
                  <c:v>5.303258666244649</c:v>
                </c:pt>
                <c:pt idx="9">
                  <c:v>3.527744816854489</c:v>
                </c:pt>
                <c:pt idx="10">
                  <c:v>2.3164672362300687</c:v>
                </c:pt>
                <c:pt idx="11">
                  <c:v>0.9952672595140919</c:v>
                </c:pt>
                <c:pt idx="12">
                  <c:v>0.07887061109385128</c:v>
                </c:pt>
                <c:pt idx="13">
                  <c:v>0.006250123305918221</c:v>
                </c:pt>
                <c:pt idx="14">
                  <c:v>0.0004952927433486925</c:v>
                </c:pt>
              </c:numCache>
            </c:numRef>
          </c:yVal>
          <c:smooth val="1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(simulated)'!$B$98:$P$98</c:f>
              <c:numCache>
                <c:ptCount val="15"/>
                <c:pt idx="0">
                  <c:v>0</c:v>
                </c:pt>
                <c:pt idx="1">
                  <c:v>0.11276512383802138</c:v>
                </c:pt>
                <c:pt idx="2">
                  <c:v>0.5427156838631765</c:v>
                </c:pt>
                <c:pt idx="3">
                  <c:v>1.0354162875747082</c:v>
                </c:pt>
                <c:pt idx="4">
                  <c:v>2.5771881004839607</c:v>
                </c:pt>
                <c:pt idx="5">
                  <c:v>3.9201622537219976</c:v>
                </c:pt>
                <c:pt idx="6">
                  <c:v>4.638067798513057</c:v>
                </c:pt>
                <c:pt idx="7">
                  <c:v>4.234667508085621</c:v>
                </c:pt>
                <c:pt idx="8">
                  <c:v>3.527968834458158</c:v>
                </c:pt>
                <c:pt idx="9">
                  <c:v>2.209895910926299</c:v>
                </c:pt>
                <c:pt idx="10">
                  <c:v>1.3206681181400284</c:v>
                </c:pt>
                <c:pt idx="11">
                  <c:v>0.4575857369416938</c:v>
                </c:pt>
                <c:pt idx="12">
                  <c:v>0.018644049405148154</c:v>
                </c:pt>
                <c:pt idx="13">
                  <c:v>0.0007591211559883086</c:v>
                </c:pt>
                <c:pt idx="14">
                  <c:v>3.090877134088521E-05</c:v>
                </c:pt>
              </c:numCache>
            </c:numRef>
          </c:yVal>
          <c:smooth val="1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(simulated)'!$B$99:$P$99</c:f>
              <c:numCache>
                <c:ptCount val="15"/>
                <c:pt idx="0">
                  <c:v>0</c:v>
                </c:pt>
                <c:pt idx="1">
                  <c:v>0.1465865460893264</c:v>
                </c:pt>
                <c:pt idx="2">
                  <c:v>0.7071764761381357</c:v>
                </c:pt>
                <c:pt idx="3">
                  <c:v>1.3533179398983535</c:v>
                </c:pt>
                <c:pt idx="4">
                  <c:v>3.412919303072189</c:v>
                </c:pt>
                <c:pt idx="5">
                  <c:v>5.308185189253723</c:v>
                </c:pt>
                <c:pt idx="6">
                  <c:v>6.6243300679037125</c:v>
                </c:pt>
                <c:pt idx="7">
                  <c:v>6.446867881370102</c:v>
                </c:pt>
                <c:pt idx="8">
                  <c:v>5.774157133648207</c:v>
                </c:pt>
                <c:pt idx="9">
                  <c:v>4.254407064749571</c:v>
                </c:pt>
                <c:pt idx="10">
                  <c:v>3.0296409107088467</c:v>
                </c:pt>
                <c:pt idx="11">
                  <c:v>1.5098343081080008</c:v>
                </c:pt>
                <c:pt idx="12">
                  <c:v>0.1852510415931695</c:v>
                </c:pt>
                <c:pt idx="13">
                  <c:v>0.022725628790969368</c:v>
                </c:pt>
                <c:pt idx="14">
                  <c:v>0.002787861183588042</c:v>
                </c:pt>
              </c:numCache>
            </c:numRef>
          </c:yVal>
          <c:smooth val="1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(simulated)'!$B$100:$P$100</c:f>
              <c:numCache>
                <c:ptCount val="15"/>
                <c:pt idx="0">
                  <c:v>0</c:v>
                </c:pt>
                <c:pt idx="1">
                  <c:v>0.18546708642124105</c:v>
                </c:pt>
                <c:pt idx="2">
                  <c:v>0.8841250441339283</c:v>
                </c:pt>
                <c:pt idx="3">
                  <c:v>1.6674746450678488</c:v>
                </c:pt>
                <c:pt idx="4">
                  <c:v>3.9831482730418495</c:v>
                </c:pt>
                <c:pt idx="5">
                  <c:v>5.778660132501193</c:v>
                </c:pt>
                <c:pt idx="6">
                  <c:v>6.521900472893662</c:v>
                </c:pt>
                <c:pt idx="7">
                  <c:v>5.984198303569339</c:v>
                </c:pt>
                <c:pt idx="8">
                  <c:v>5.20029035312297</c:v>
                </c:pt>
                <c:pt idx="9">
                  <c:v>3.7764139340928327</c:v>
                </c:pt>
                <c:pt idx="10">
                  <c:v>2.7160681709633034</c:v>
                </c:pt>
                <c:pt idx="11">
                  <c:v>1.4018352753033834</c:v>
                </c:pt>
                <c:pt idx="12">
                  <c:v>0.19265422135085175</c:v>
                </c:pt>
                <c:pt idx="13">
                  <c:v>0.02647642276913714</c:v>
                </c:pt>
                <c:pt idx="14">
                  <c:v>0.003638648339665848</c:v>
                </c:pt>
              </c:numCache>
            </c:numRef>
          </c:yVal>
          <c:smooth val="1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(simulated)'!$B$101:$P$101</c:f>
              <c:numCache>
                <c:ptCount val="15"/>
                <c:pt idx="0">
                  <c:v>0</c:v>
                </c:pt>
                <c:pt idx="1">
                  <c:v>0.16480232023755614</c:v>
                </c:pt>
                <c:pt idx="2">
                  <c:v>0.7914897276213827</c:v>
                </c:pt>
                <c:pt idx="3">
                  <c:v>1.5063279727709948</c:v>
                </c:pt>
                <c:pt idx="4">
                  <c:v>3.719824773997548</c:v>
                </c:pt>
                <c:pt idx="5">
                  <c:v>5.6238983989182305</c:v>
                </c:pt>
                <c:pt idx="6">
                  <c:v>6.70300771873987</c:v>
                </c:pt>
                <c:pt idx="7">
                  <c:v>6.306832174195019</c:v>
                </c:pt>
                <c:pt idx="8">
                  <c:v>5.511831979797624</c:v>
                </c:pt>
                <c:pt idx="9">
                  <c:v>3.932512844493368</c:v>
                </c:pt>
                <c:pt idx="10">
                  <c:v>2.7404441887425506</c:v>
                </c:pt>
                <c:pt idx="11">
                  <c:v>1.3183924171992325</c:v>
                </c:pt>
                <c:pt idx="12">
                  <c:v>0.14629197156074641</c:v>
                </c:pt>
                <c:pt idx="13">
                  <c:v>0.01623222960627484</c:v>
                </c:pt>
                <c:pt idx="14">
                  <c:v>0.0018010918488655626</c:v>
                </c:pt>
              </c:numCache>
            </c:numRef>
          </c:yVal>
          <c:smooth val="1"/>
        </c:ser>
        <c:ser>
          <c:idx val="100"/>
          <c:order val="10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(simulated)'!$B$102:$P$102</c:f>
              <c:numCache>
                <c:ptCount val="15"/>
                <c:pt idx="0">
                  <c:v>0</c:v>
                </c:pt>
                <c:pt idx="1">
                  <c:v>0.1994925976640198</c:v>
                </c:pt>
                <c:pt idx="2">
                  <c:v>0.9451509931881888</c:v>
                </c:pt>
                <c:pt idx="3">
                  <c:v>1.7689196523818889</c:v>
                </c:pt>
                <c:pt idx="4">
                  <c:v>4.0977695860704895</c:v>
                </c:pt>
                <c:pt idx="5">
                  <c:v>5.678486526809287</c:v>
                </c:pt>
                <c:pt idx="6">
                  <c:v>5.85044564448749</c:v>
                </c:pt>
                <c:pt idx="7">
                  <c:v>4.903074055114365</c:v>
                </c:pt>
                <c:pt idx="8">
                  <c:v>3.892959733996382</c:v>
                </c:pt>
                <c:pt idx="9">
                  <c:v>2.3609825632720223</c:v>
                </c:pt>
                <c:pt idx="10">
                  <c:v>1.4183540583397247</c:v>
                </c:pt>
                <c:pt idx="11">
                  <c:v>0.5107730981357398</c:v>
                </c:pt>
                <c:pt idx="12">
                  <c:v>0.02384391808944777</c:v>
                </c:pt>
                <c:pt idx="13">
                  <c:v>0.0011130803144053685</c:v>
                </c:pt>
                <c:pt idx="14">
                  <c:v>5.196074662165529E-05</c:v>
                </c:pt>
              </c:numCache>
            </c:numRef>
          </c:yVal>
          <c:smooth val="1"/>
        </c:ser>
        <c:ser>
          <c:idx val="101"/>
          <c:order val="10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(simulated)'!$B$103:$P$103</c:f>
              <c:numCache>
                <c:ptCount val="15"/>
                <c:pt idx="0">
                  <c:v>0</c:v>
                </c:pt>
                <c:pt idx="1">
                  <c:v>0.1111040616526964</c:v>
                </c:pt>
                <c:pt idx="2">
                  <c:v>0.533416768526836</c:v>
                </c:pt>
                <c:pt idx="3">
                  <c:v>1.0148812220697903</c:v>
                </c:pt>
                <c:pt idx="4">
                  <c:v>2.5068760539497514</c:v>
                </c:pt>
                <c:pt idx="5">
                  <c:v>3.8074320395538903</c:v>
                </c:pt>
                <c:pt idx="6">
                  <c:v>4.64299733667893</c:v>
                </c:pt>
                <c:pt idx="7">
                  <c:v>4.536660453976428</c:v>
                </c:pt>
                <c:pt idx="8">
                  <c:v>4.160039058544553</c:v>
                </c:pt>
                <c:pt idx="9">
                  <c:v>3.321762790217526</c:v>
                </c:pt>
                <c:pt idx="10">
                  <c:v>2.612868125454255</c:v>
                </c:pt>
                <c:pt idx="11">
                  <c:v>1.6093701089479293</c:v>
                </c:pt>
                <c:pt idx="12">
                  <c:v>0.37562763506525254</c:v>
                </c:pt>
                <c:pt idx="13">
                  <c:v>0.0876709273541809</c:v>
                </c:pt>
                <c:pt idx="14">
                  <c:v>0.020462263116759142</c:v>
                </c:pt>
              </c:numCache>
            </c:numRef>
          </c:yVal>
          <c:smooth val="1"/>
        </c:ser>
        <c:ser>
          <c:idx val="102"/>
          <c:order val="10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(simulated)'!$B$104:$P$104</c:f>
              <c:numCache>
                <c:ptCount val="15"/>
                <c:pt idx="0">
                  <c:v>0</c:v>
                </c:pt>
                <c:pt idx="1">
                  <c:v>0.14733228414049498</c:v>
                </c:pt>
                <c:pt idx="2">
                  <c:v>0.7096889875592626</c:v>
                </c:pt>
                <c:pt idx="3">
                  <c:v>1.3554173049003129</c:v>
                </c:pt>
                <c:pt idx="4">
                  <c:v>3.3877806326832087</c:v>
                </c:pt>
                <c:pt idx="5">
                  <c:v>5.184137709478466</c:v>
                </c:pt>
                <c:pt idx="6">
                  <c:v>6.201889378346078</c:v>
                </c:pt>
                <c:pt idx="7">
                  <c:v>5.719326081438992</c:v>
                </c:pt>
                <c:pt idx="8">
                  <c:v>4.80825759893142</c:v>
                </c:pt>
                <c:pt idx="9">
                  <c:v>3.0607831732980344</c:v>
                </c:pt>
                <c:pt idx="10">
                  <c:v>1.8558688585428758</c:v>
                </c:pt>
                <c:pt idx="11">
                  <c:v>0.6607035499469168</c:v>
                </c:pt>
                <c:pt idx="12">
                  <c:v>0.02914228380564606</c:v>
                </c:pt>
                <c:pt idx="13">
                  <c:v>0.0012843841475786522</c:v>
                </c:pt>
                <c:pt idx="14">
                  <c:v>5.660646242205749E-05</c:v>
                </c:pt>
              </c:numCache>
            </c:numRef>
          </c:yVal>
          <c:smooth val="1"/>
        </c:ser>
        <c:ser>
          <c:idx val="103"/>
          <c:order val="10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(simulated)'!$B$105:$P$105</c:f>
              <c:numCache>
                <c:ptCount val="15"/>
                <c:pt idx="0">
                  <c:v>0</c:v>
                </c:pt>
                <c:pt idx="1">
                  <c:v>0.10101423196993362</c:v>
                </c:pt>
                <c:pt idx="2">
                  <c:v>0.48854552981603494</c:v>
                </c:pt>
                <c:pt idx="3">
                  <c:v>0.9377868262009936</c:v>
                </c:pt>
                <c:pt idx="4">
                  <c:v>2.3919947674811075</c:v>
                </c:pt>
                <c:pt idx="5">
                  <c:v>3.774454989072183</c:v>
                </c:pt>
                <c:pt idx="6">
                  <c:v>4.805679511771274</c:v>
                </c:pt>
                <c:pt idx="7">
                  <c:v>4.721704946122936</c:v>
                </c:pt>
                <c:pt idx="8">
                  <c:v>4.233127078065911</c:v>
                </c:pt>
                <c:pt idx="9">
                  <c:v>3.0705210022198997</c:v>
                </c:pt>
                <c:pt idx="10">
                  <c:v>2.1248552934483955</c:v>
                </c:pt>
                <c:pt idx="11">
                  <c:v>0.987164775497541</c:v>
                </c:pt>
                <c:pt idx="12">
                  <c:v>0.09695982340312445</c:v>
                </c:pt>
                <c:pt idx="13">
                  <c:v>0.00951692243672115</c:v>
                </c:pt>
                <c:pt idx="14">
                  <c:v>0.0009341164924960458</c:v>
                </c:pt>
              </c:numCache>
            </c:numRef>
          </c:yVal>
          <c:smooth val="1"/>
        </c:ser>
        <c:ser>
          <c:idx val="104"/>
          <c:order val="10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(simulated)'!$B$106:$P$106</c:f>
              <c:numCache>
                <c:ptCount val="15"/>
                <c:pt idx="0">
                  <c:v>0</c:v>
                </c:pt>
                <c:pt idx="1">
                  <c:v>0.20163528087340496</c:v>
                </c:pt>
                <c:pt idx="2">
                  <c:v>0.9607925406546877</c:v>
                </c:pt>
                <c:pt idx="3">
                  <c:v>1.8109229712052164</c:v>
                </c:pt>
                <c:pt idx="4">
                  <c:v>4.309874807399923</c:v>
                </c:pt>
                <c:pt idx="5">
                  <c:v>6.197260356920457</c:v>
                </c:pt>
                <c:pt idx="6">
                  <c:v>6.797426086580213</c:v>
                </c:pt>
                <c:pt idx="7">
                  <c:v>5.995637229466778</c:v>
                </c:pt>
                <c:pt idx="8">
                  <c:v>4.974800887736268</c:v>
                </c:pt>
                <c:pt idx="9">
                  <c:v>3.2635762079186916</c:v>
                </c:pt>
                <c:pt idx="10">
                  <c:v>2.1123595273072</c:v>
                </c:pt>
                <c:pt idx="11">
                  <c:v>0.8816051446492872</c:v>
                </c:pt>
                <c:pt idx="12">
                  <c:v>0.06403160164794437</c:v>
                </c:pt>
                <c:pt idx="13">
                  <c:v>0.004650634472038593</c:v>
                </c:pt>
                <c:pt idx="14">
                  <c:v>0.0003377769794165869</c:v>
                </c:pt>
              </c:numCache>
            </c:numRef>
          </c:yVal>
          <c:smooth val="1"/>
        </c:ser>
        <c:ser>
          <c:idx val="105"/>
          <c:order val="10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(simulated)'!$B$107:$P$107</c:f>
              <c:numCache>
                <c:ptCount val="15"/>
                <c:pt idx="0">
                  <c:v>0</c:v>
                </c:pt>
                <c:pt idx="1">
                  <c:v>0.19127984513684296</c:v>
                </c:pt>
                <c:pt idx="2">
                  <c:v>0.9116542808864945</c:v>
                </c:pt>
                <c:pt idx="3">
                  <c:v>1.7184438745477715</c:v>
                </c:pt>
                <c:pt idx="4">
                  <c:v>4.081987853986278</c:v>
                </c:pt>
                <c:pt idx="5">
                  <c:v>5.8146569708087155</c:v>
                </c:pt>
                <c:pt idx="6">
                  <c:v>6.12558157670604</c:v>
                </c:pt>
                <c:pt idx="7">
                  <c:v>5.069445770885892</c:v>
                </c:pt>
                <c:pt idx="8">
                  <c:v>3.8828464235125515</c:v>
                </c:pt>
                <c:pt idx="9">
                  <c:v>2.11435894344377</c:v>
                </c:pt>
                <c:pt idx="10">
                  <c:v>1.1203612513383931</c:v>
                </c:pt>
                <c:pt idx="11">
                  <c:v>0.31081939845761636</c:v>
                </c:pt>
                <c:pt idx="12">
                  <c:v>0.0066039888942845465</c:v>
                </c:pt>
                <c:pt idx="13">
                  <c:v>0.00014030489738636916</c:v>
                </c:pt>
                <c:pt idx="14">
                  <c:v>2.980844523012392E-06</c:v>
                </c:pt>
              </c:numCache>
            </c:numRef>
          </c:yVal>
          <c:smooth val="1"/>
        </c:ser>
        <c:ser>
          <c:idx val="106"/>
          <c:order val="10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(simulated)'!$B$108:$P$108</c:f>
              <c:numCache>
                <c:ptCount val="15"/>
                <c:pt idx="0">
                  <c:v>0</c:v>
                </c:pt>
                <c:pt idx="1">
                  <c:v>0.21728765115674942</c:v>
                </c:pt>
                <c:pt idx="2">
                  <c:v>1.035748698614288</c:v>
                </c:pt>
                <c:pt idx="3">
                  <c:v>1.9527745157095864</c:v>
                </c:pt>
                <c:pt idx="4">
                  <c:v>4.644881769524683</c:v>
                </c:pt>
                <c:pt idx="5">
                  <c:v>6.639620485297052</c:v>
                </c:pt>
                <c:pt idx="6">
                  <c:v>7.078315416727399</c:v>
                </c:pt>
                <c:pt idx="7">
                  <c:v>5.960752624738204</c:v>
                </c:pt>
                <c:pt idx="8">
                  <c:v>4.664609244174759</c:v>
                </c:pt>
                <c:pt idx="9">
                  <c:v>2.6704847849593394</c:v>
                </c:pt>
                <c:pt idx="10">
                  <c:v>1.4939478495730512</c:v>
                </c:pt>
                <c:pt idx="11">
                  <c:v>0.4633135411996733</c:v>
                </c:pt>
                <c:pt idx="12">
                  <c:v>0.01377420177843418</c:v>
                </c:pt>
                <c:pt idx="13">
                  <c:v>0.00040948785779995253</c:v>
                </c:pt>
                <c:pt idx="14">
                  <c:v>1.2173504362003813E-05</c:v>
                </c:pt>
              </c:numCache>
            </c:numRef>
          </c:yVal>
          <c:smooth val="1"/>
        </c:ser>
        <c:ser>
          <c:idx val="107"/>
          <c:order val="10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(simulated)'!$B$109:$P$109</c:f>
              <c:numCache>
                <c:ptCount val="15"/>
                <c:pt idx="0">
                  <c:v>0</c:v>
                </c:pt>
                <c:pt idx="1">
                  <c:v>0.11267165875953258</c:v>
                </c:pt>
                <c:pt idx="2">
                  <c:v>0.5440632156759359</c:v>
                </c:pt>
                <c:pt idx="3">
                  <c:v>1.0422872068456708</c:v>
                </c:pt>
                <c:pt idx="4">
                  <c:v>2.6374639403893907</c:v>
                </c:pt>
                <c:pt idx="5">
                  <c:v>4.112033295762984</c:v>
                </c:pt>
                <c:pt idx="6">
                  <c:v>5.109475067088783</c:v>
                </c:pt>
                <c:pt idx="7">
                  <c:v>4.897542894572612</c:v>
                </c:pt>
                <c:pt idx="8">
                  <c:v>4.282161373026847</c:v>
                </c:pt>
                <c:pt idx="9">
                  <c:v>2.9523175220498947</c:v>
                </c:pt>
                <c:pt idx="10">
                  <c:v>1.940857110502187</c:v>
                </c:pt>
                <c:pt idx="11">
                  <c:v>0.8132296232943128</c:v>
                </c:pt>
                <c:pt idx="12">
                  <c:v>0.05856001814522017</c:v>
                </c:pt>
                <c:pt idx="13">
                  <c:v>0.004213821587203104</c:v>
                </c:pt>
                <c:pt idx="14">
                  <c:v>0.0003032151235145015</c:v>
                </c:pt>
              </c:numCache>
            </c:numRef>
          </c:yVal>
          <c:smooth val="1"/>
        </c:ser>
        <c:ser>
          <c:idx val="108"/>
          <c:order val="10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(simulated)'!$B$110:$P$110</c:f>
              <c:numCache>
                <c:ptCount val="15"/>
                <c:pt idx="0">
                  <c:v>0</c:v>
                </c:pt>
                <c:pt idx="1">
                  <c:v>0.1972826908603213</c:v>
                </c:pt>
                <c:pt idx="2">
                  <c:v>0.9406086134261983</c:v>
                </c:pt>
                <c:pt idx="3">
                  <c:v>1.7742291592506765</c:v>
                </c:pt>
                <c:pt idx="4">
                  <c:v>4.2364134657064545</c:v>
                </c:pt>
                <c:pt idx="5">
                  <c:v>6.125875737401129</c:v>
                </c:pt>
                <c:pt idx="6">
                  <c:v>6.809969458811652</c:v>
                </c:pt>
                <c:pt idx="7">
                  <c:v>6.101861114334984</c:v>
                </c:pt>
                <c:pt idx="8">
                  <c:v>5.150674010399323</c:v>
                </c:pt>
                <c:pt idx="9">
                  <c:v>3.504283427972328</c:v>
                </c:pt>
                <c:pt idx="10">
                  <c:v>2.3544128852600523</c:v>
                </c:pt>
                <c:pt idx="11">
                  <c:v>1.059206511242572</c:v>
                </c:pt>
                <c:pt idx="12">
                  <c:v>0.09636843268932893</c:v>
                </c:pt>
                <c:pt idx="13">
                  <c:v>0.008767727807472953</c:v>
                </c:pt>
                <c:pt idx="14">
                  <c:v>0.0007976995034494239</c:v>
                </c:pt>
              </c:numCache>
            </c:numRef>
          </c:yVal>
          <c:smooth val="1"/>
        </c:ser>
        <c:ser>
          <c:idx val="109"/>
          <c:order val="10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(simulated)'!$B$111:$P$111</c:f>
              <c:numCache>
                <c:ptCount val="15"/>
                <c:pt idx="0">
                  <c:v>0</c:v>
                </c:pt>
                <c:pt idx="1">
                  <c:v>0.13201157260906415</c:v>
                </c:pt>
                <c:pt idx="2">
                  <c:v>0.6309486502075926</c:v>
                </c:pt>
                <c:pt idx="3">
                  <c:v>1.1937036492409885</c:v>
                </c:pt>
                <c:pt idx="4">
                  <c:v>2.8827360076320425</c:v>
                </c:pt>
                <c:pt idx="5">
                  <c:v>4.23170742744879</c:v>
                </c:pt>
                <c:pt idx="6">
                  <c:v>4.817950074057435</c:v>
                </c:pt>
                <c:pt idx="7">
                  <c:v>4.392633439109253</c:v>
                </c:pt>
                <c:pt idx="8">
                  <c:v>3.7570069059414557</c:v>
                </c:pt>
                <c:pt idx="9">
                  <c:v>2.6084037146333703</c:v>
                </c:pt>
                <c:pt idx="10">
                  <c:v>1.7834795438396218</c:v>
                </c:pt>
                <c:pt idx="11">
                  <c:v>0.8299240617350698</c:v>
                </c:pt>
                <c:pt idx="12">
                  <c:v>0.0835244476103299</c:v>
                </c:pt>
                <c:pt idx="13">
                  <c:v>0.008405916999276893</c:v>
                </c:pt>
                <c:pt idx="14">
                  <c:v>0.0008459731565428147</c:v>
                </c:pt>
              </c:numCache>
            </c:numRef>
          </c:yVal>
          <c:smooth val="1"/>
        </c:ser>
        <c:ser>
          <c:idx val="110"/>
          <c:order val="1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(simulated)'!$B$112:$P$112</c:f>
              <c:numCache>
                <c:ptCount val="15"/>
                <c:pt idx="0">
                  <c:v>0</c:v>
                </c:pt>
                <c:pt idx="1">
                  <c:v>0.15284215885171992</c:v>
                </c:pt>
                <c:pt idx="2">
                  <c:v>0.737414921634861</c:v>
                </c:pt>
                <c:pt idx="3">
                  <c:v>1.4111683505723092</c:v>
                </c:pt>
                <c:pt idx="4">
                  <c:v>3.5541998550935956</c:v>
                </c:pt>
                <c:pt idx="5">
                  <c:v>5.496761533347494</c:v>
                </c:pt>
                <c:pt idx="6">
                  <c:v>6.6965619680458435</c:v>
                </c:pt>
                <c:pt idx="7">
                  <c:v>6.265670260975363</c:v>
                </c:pt>
                <c:pt idx="8">
                  <c:v>5.327625517233138</c:v>
                </c:pt>
                <c:pt idx="9">
                  <c:v>3.444669473486904</c:v>
                </c:pt>
                <c:pt idx="10">
                  <c:v>2.108918820962565</c:v>
                </c:pt>
                <c:pt idx="11">
                  <c:v>0.7599346829353961</c:v>
                </c:pt>
                <c:pt idx="12">
                  <c:v>0.03445355160593216</c:v>
                </c:pt>
                <c:pt idx="13">
                  <c:v>0.0015599291860452385</c:v>
                </c:pt>
                <c:pt idx="14">
                  <c:v>7.062768576604347E-05</c:v>
                </c:pt>
              </c:numCache>
            </c:numRef>
          </c:yVal>
          <c:smooth val="1"/>
        </c:ser>
        <c:ser>
          <c:idx val="111"/>
          <c:order val="1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(simulated)'!$B$113:$P$113</c:f>
              <c:numCache>
                <c:ptCount val="15"/>
                <c:pt idx="0">
                  <c:v>0</c:v>
                </c:pt>
                <c:pt idx="1">
                  <c:v>0.1546174518636596</c:v>
                </c:pt>
                <c:pt idx="2">
                  <c:v>0.7408484878961887</c:v>
                </c:pt>
                <c:pt idx="3">
                  <c:v>1.4057727278543364</c:v>
                </c:pt>
                <c:pt idx="4">
                  <c:v>3.4284095135297257</c:v>
                </c:pt>
                <c:pt idx="5">
                  <c:v>5.07772772350734</c:v>
                </c:pt>
                <c:pt idx="6">
                  <c:v>5.77220309792747</c:v>
                </c:pt>
                <c:pt idx="7">
                  <c:v>5.143897091992204</c:v>
                </c:pt>
                <c:pt idx="8">
                  <c:v>4.235752281506006</c:v>
                </c:pt>
                <c:pt idx="9">
                  <c:v>2.6582773723811424</c:v>
                </c:pt>
                <c:pt idx="10">
                  <c:v>1.6204772682529636</c:v>
                </c:pt>
                <c:pt idx="11">
                  <c:v>0.5942045318646294</c:v>
                </c:pt>
                <c:pt idx="12">
                  <c:v>0.029126717191479364</c:v>
                </c:pt>
                <c:pt idx="13">
                  <c:v>0.0014275999978979267</c:v>
                </c:pt>
                <c:pt idx="14">
                  <c:v>6.997155645124467E-05</c:v>
                </c:pt>
              </c:numCache>
            </c:numRef>
          </c:yVal>
          <c:smooth val="1"/>
        </c:ser>
        <c:ser>
          <c:idx val="112"/>
          <c:order val="1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(simulated)'!$B$114:$P$114</c:f>
              <c:numCache>
                <c:ptCount val="15"/>
                <c:pt idx="0">
                  <c:v>0</c:v>
                </c:pt>
                <c:pt idx="1">
                  <c:v>0.11122202857145753</c:v>
                </c:pt>
                <c:pt idx="2">
                  <c:v>0.536534319296184</c:v>
                </c:pt>
                <c:pt idx="3">
                  <c:v>1.02665666190309</c:v>
                </c:pt>
                <c:pt idx="4">
                  <c:v>2.5873622227570987</c:v>
                </c:pt>
                <c:pt idx="5">
                  <c:v>4.016888552127823</c:v>
                </c:pt>
                <c:pt idx="6">
                  <c:v>4.981156581162283</c:v>
                </c:pt>
                <c:pt idx="7">
                  <c:v>4.801719714436261</c:v>
                </c:pt>
                <c:pt idx="8">
                  <c:v>4.249091489469998</c:v>
                </c:pt>
                <c:pt idx="9">
                  <c:v>3.0408074922036787</c:v>
                </c:pt>
                <c:pt idx="10">
                  <c:v>2.0959017170978984</c:v>
                </c:pt>
                <c:pt idx="11">
                  <c:v>0.975453763302888</c:v>
                </c:pt>
                <c:pt idx="12">
                  <c:v>0.09723793008926394</c:v>
                </c:pt>
                <c:pt idx="13">
                  <c:v>0.009690616880499667</c:v>
                </c:pt>
                <c:pt idx="14">
                  <c:v>0.0009657553286621857</c:v>
                </c:pt>
              </c:numCache>
            </c:numRef>
          </c:yVal>
          <c:smooth val="1"/>
        </c:ser>
        <c:ser>
          <c:idx val="113"/>
          <c:order val="1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(simulated)'!$B$115:$P$115</c:f>
              <c:numCache>
                <c:ptCount val="15"/>
                <c:pt idx="0">
                  <c:v>0</c:v>
                </c:pt>
                <c:pt idx="1">
                  <c:v>0.08140008219098001</c:v>
                </c:pt>
                <c:pt idx="2">
                  <c:v>0.39387633771909836</c:v>
                </c:pt>
                <c:pt idx="3">
                  <c:v>0.756584939969799</c:v>
                </c:pt>
                <c:pt idx="4">
                  <c:v>1.9367515783960874</c:v>
                </c:pt>
                <c:pt idx="5">
                  <c:v>3.080287539104386</c:v>
                </c:pt>
                <c:pt idx="6">
                  <c:v>4.01840068193647</c:v>
                </c:pt>
                <c:pt idx="7">
                  <c:v>4.086732037195701</c:v>
                </c:pt>
                <c:pt idx="8">
                  <c:v>3.823965852371408</c:v>
                </c:pt>
                <c:pt idx="9">
                  <c:v>3.07347966956257</c:v>
                </c:pt>
                <c:pt idx="10">
                  <c:v>2.3866669867548818</c:v>
                </c:pt>
                <c:pt idx="11">
                  <c:v>1.4138800055559562</c:v>
                </c:pt>
                <c:pt idx="12">
                  <c:v>0.29133130970559884</c:v>
                </c:pt>
                <c:pt idx="13">
                  <c:v>0.06001811390833413</c:v>
                </c:pt>
                <c:pt idx="14">
                  <c:v>0.012364527109185838</c:v>
                </c:pt>
              </c:numCache>
            </c:numRef>
          </c:yVal>
          <c:smooth val="1"/>
        </c:ser>
        <c:ser>
          <c:idx val="114"/>
          <c:order val="1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(simulated)'!$B$116:$P$116</c:f>
              <c:numCache>
                <c:ptCount val="15"/>
                <c:pt idx="0">
                  <c:v>0</c:v>
                </c:pt>
                <c:pt idx="1">
                  <c:v>0.19694635062504373</c:v>
                </c:pt>
                <c:pt idx="2">
                  <c:v>0.9469995329698652</c:v>
                </c:pt>
                <c:pt idx="3">
                  <c:v>1.8047586011609296</c:v>
                </c:pt>
                <c:pt idx="4">
                  <c:v>4.475024016456063</c:v>
                </c:pt>
                <c:pt idx="5">
                  <c:v>6.7791841968551285</c:v>
                </c:pt>
                <c:pt idx="6">
                  <c:v>7.9999678678076185</c:v>
                </c:pt>
                <c:pt idx="7">
                  <c:v>7.334241740619159</c:v>
                </c:pt>
                <c:pt idx="8">
                  <c:v>6.169325626944844</c:v>
                </c:pt>
                <c:pt idx="9">
                  <c:v>3.985279128788219</c:v>
                </c:pt>
                <c:pt idx="10">
                  <c:v>2.477739763519287</c:v>
                </c:pt>
                <c:pt idx="11">
                  <c:v>0.9376186930999639</c:v>
                </c:pt>
                <c:pt idx="12">
                  <c:v>0.050212059000724486</c:v>
                </c:pt>
                <c:pt idx="13">
                  <c:v>0.0026882347953311975</c:v>
                </c:pt>
                <c:pt idx="14">
                  <c:v>0.00014392171686506927</c:v>
                </c:pt>
              </c:numCache>
            </c:numRef>
          </c:yVal>
          <c:smooth val="1"/>
        </c:ser>
        <c:ser>
          <c:idx val="115"/>
          <c:order val="1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(simulated)'!$B$117:$P$117</c:f>
              <c:numCache>
                <c:ptCount val="15"/>
                <c:pt idx="0">
                  <c:v>0</c:v>
                </c:pt>
                <c:pt idx="1">
                  <c:v>0.10461019049388957</c:v>
                </c:pt>
                <c:pt idx="2">
                  <c:v>0.5058981492399265</c:v>
                </c:pt>
                <c:pt idx="3">
                  <c:v>0.9710520777782623</c:v>
                </c:pt>
                <c:pt idx="4">
                  <c:v>2.4777911372665913</c:v>
                </c:pt>
                <c:pt idx="5">
                  <c:v>3.918625593860154</c:v>
                </c:pt>
                <c:pt idx="6">
                  <c:v>5.040581180567385</c:v>
                </c:pt>
                <c:pt idx="7">
                  <c:v>5.037985644298469</c:v>
                </c:pt>
                <c:pt idx="8">
                  <c:v>4.6206999419842</c:v>
                </c:pt>
                <c:pt idx="9">
                  <c:v>3.549645267205868</c:v>
                </c:pt>
                <c:pt idx="10">
                  <c:v>2.6249659975698223</c:v>
                </c:pt>
                <c:pt idx="11">
                  <c:v>1.4055909446011212</c:v>
                </c:pt>
                <c:pt idx="12">
                  <c:v>0.21330670577495425</c:v>
                </c:pt>
                <c:pt idx="13">
                  <c:v>0.032361606027392464</c:v>
                </c:pt>
                <c:pt idx="14">
                  <c:v>0.004909707179098217</c:v>
                </c:pt>
              </c:numCache>
            </c:numRef>
          </c:yVal>
          <c:smooth val="1"/>
        </c:ser>
        <c:ser>
          <c:idx val="116"/>
          <c:order val="1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(simulated)'!$B$118:$P$118</c:f>
              <c:numCache>
                <c:ptCount val="15"/>
                <c:pt idx="0">
                  <c:v>0</c:v>
                </c:pt>
                <c:pt idx="1">
                  <c:v>0.15497614955312228</c:v>
                </c:pt>
                <c:pt idx="2">
                  <c:v>0.7446672019636185</c:v>
                </c:pt>
                <c:pt idx="3">
                  <c:v>1.4180459943269514</c:v>
                </c:pt>
                <c:pt idx="4">
                  <c:v>3.508629865144383</c:v>
                </c:pt>
                <c:pt idx="5">
                  <c:v>5.3139207110278965</c:v>
                </c:pt>
                <c:pt idx="6">
                  <c:v>6.331201036865266</c:v>
                </c:pt>
                <c:pt idx="7">
                  <c:v>5.928859298253329</c:v>
                </c:pt>
                <c:pt idx="8">
                  <c:v>5.140445155421777</c:v>
                </c:pt>
                <c:pt idx="9">
                  <c:v>3.589310412926099</c:v>
                </c:pt>
                <c:pt idx="10">
                  <c:v>2.439808935123448</c:v>
                </c:pt>
                <c:pt idx="11">
                  <c:v>1.114218813965853</c:v>
                </c:pt>
                <c:pt idx="12">
                  <c:v>0.10561964176479173</c:v>
                </c:pt>
                <c:pt idx="13">
                  <c:v>0.010011266411384265</c:v>
                </c:pt>
                <c:pt idx="14">
                  <c:v>0.0009489281823983796</c:v>
                </c:pt>
              </c:numCache>
            </c:numRef>
          </c:yVal>
          <c:smooth val="1"/>
        </c:ser>
        <c:ser>
          <c:idx val="117"/>
          <c:order val="1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(simulated)'!$B$119:$P$119</c:f>
              <c:numCache>
                <c:ptCount val="15"/>
                <c:pt idx="0">
                  <c:v>0</c:v>
                </c:pt>
                <c:pt idx="1">
                  <c:v>0.1559399608195095</c:v>
                </c:pt>
                <c:pt idx="2">
                  <c:v>0.747940973913821</c:v>
                </c:pt>
                <c:pt idx="3">
                  <c:v>1.421128962988874</c:v>
                </c:pt>
                <c:pt idx="4">
                  <c:v>3.4872449655610707</c:v>
                </c:pt>
                <c:pt idx="5">
                  <c:v>5.225127286261372</c:v>
                </c:pt>
                <c:pt idx="6">
                  <c:v>6.127664191606149</c:v>
                </c:pt>
                <c:pt idx="7">
                  <c:v>5.684001423725272</c:v>
                </c:pt>
                <c:pt idx="8">
                  <c:v>4.904247669393328</c:v>
                </c:pt>
                <c:pt idx="9">
                  <c:v>3.4186892311910433</c:v>
                </c:pt>
                <c:pt idx="10">
                  <c:v>2.330835053103339</c:v>
                </c:pt>
                <c:pt idx="11">
                  <c:v>1.0742781978971856</c:v>
                </c:pt>
                <c:pt idx="12">
                  <c:v>0.10486670566024092</c:v>
                </c:pt>
                <c:pt idx="13">
                  <c:v>0.010236322698471467</c:v>
                </c:pt>
                <c:pt idx="14">
                  <c:v>0.0009991951364392395</c:v>
                </c:pt>
              </c:numCache>
            </c:numRef>
          </c:yVal>
          <c:smooth val="1"/>
        </c:ser>
        <c:ser>
          <c:idx val="118"/>
          <c:order val="1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(simulated)'!$B$120:$P$120</c:f>
              <c:numCache>
                <c:ptCount val="15"/>
                <c:pt idx="0">
                  <c:v>0</c:v>
                </c:pt>
                <c:pt idx="1">
                  <c:v>0.12279624730584365</c:v>
                </c:pt>
                <c:pt idx="2">
                  <c:v>0.5897706669562333</c:v>
                </c:pt>
                <c:pt idx="3">
                  <c:v>1.1223825173978685</c:v>
                </c:pt>
                <c:pt idx="4">
                  <c:v>2.768673530725889</c:v>
                </c:pt>
                <c:pt idx="5">
                  <c:v>4.167549658801959</c:v>
                </c:pt>
                <c:pt idx="6">
                  <c:v>4.8783477555463195</c:v>
                </c:pt>
                <c:pt idx="7">
                  <c:v>4.460610783841572</c:v>
                </c:pt>
                <c:pt idx="8">
                  <c:v>3.758472258296077</c:v>
                </c:pt>
                <c:pt idx="9">
                  <c:v>2.4569751964504367</c:v>
                </c:pt>
                <c:pt idx="10">
                  <c:v>1.5549586276030622</c:v>
                </c:pt>
                <c:pt idx="11">
                  <c:v>0.6129239094547912</c:v>
                </c:pt>
                <c:pt idx="12">
                  <c:v>0.0372517859523903</c:v>
                </c:pt>
                <c:pt idx="13">
                  <c:v>0.002263734275297562</c:v>
                </c:pt>
                <c:pt idx="14">
                  <c:v>0.0001375636800505849</c:v>
                </c:pt>
              </c:numCache>
            </c:numRef>
          </c:yVal>
          <c:smooth val="1"/>
        </c:ser>
        <c:ser>
          <c:idx val="119"/>
          <c:order val="1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(simulated)'!$B$121:$P$121</c:f>
              <c:numCache>
                <c:ptCount val="15"/>
                <c:pt idx="0">
                  <c:v>0</c:v>
                </c:pt>
                <c:pt idx="1">
                  <c:v>0.1301814746792731</c:v>
                </c:pt>
                <c:pt idx="2">
                  <c:v>0.6258475969528087</c:v>
                </c:pt>
                <c:pt idx="3">
                  <c:v>1.1924011350562471</c:v>
                </c:pt>
                <c:pt idx="4">
                  <c:v>2.9525528368436595</c:v>
                </c:pt>
                <c:pt idx="5">
                  <c:v>4.459302822004799</c:v>
                </c:pt>
                <c:pt idx="6">
                  <c:v>5.213635070997838</c:v>
                </c:pt>
                <c:pt idx="7">
                  <c:v>4.717260283680525</c:v>
                </c:pt>
                <c:pt idx="8">
                  <c:v>3.9037653721152816</c:v>
                </c:pt>
                <c:pt idx="9">
                  <c:v>2.424905225632346</c:v>
                </c:pt>
                <c:pt idx="10">
                  <c:v>1.442730293082097</c:v>
                </c:pt>
                <c:pt idx="11">
                  <c:v>0.49756673103824495</c:v>
                </c:pt>
                <c:pt idx="12">
                  <c:v>0.020081376159599453</c:v>
                </c:pt>
                <c:pt idx="13">
                  <c:v>0.0008100892324806538</c:v>
                </c:pt>
                <c:pt idx="14">
                  <c:v>3.2679255459052935E-05</c:v>
                </c:pt>
              </c:numCache>
            </c:numRef>
          </c:yVal>
          <c:smooth val="1"/>
        </c:ser>
        <c:ser>
          <c:idx val="120"/>
          <c:order val="1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(simulated)'!$B$122:$P$122</c:f>
              <c:numCache>
                <c:ptCount val="15"/>
                <c:pt idx="0">
                  <c:v>0</c:v>
                </c:pt>
                <c:pt idx="1">
                  <c:v>0.10875695314867495</c:v>
                </c:pt>
                <c:pt idx="2">
                  <c:v>0.5253954049234978</c:v>
                </c:pt>
                <c:pt idx="3">
                  <c:v>1.0070845526325347</c:v>
                </c:pt>
                <c:pt idx="4">
                  <c:v>2.553957094363832</c:v>
                </c:pt>
                <c:pt idx="5">
                  <c:v>3.994415962677467</c:v>
                </c:pt>
                <c:pt idx="6">
                  <c:v>4.992614643599262</c:v>
                </c:pt>
                <c:pt idx="7">
                  <c:v>4.811291656333822</c:v>
                </c:pt>
                <c:pt idx="8">
                  <c:v>4.227558804192444</c:v>
                </c:pt>
                <c:pt idx="9">
                  <c:v>2.9407869684571333</c:v>
                </c:pt>
                <c:pt idx="10">
                  <c:v>1.949108144289752</c:v>
                </c:pt>
                <c:pt idx="11">
                  <c:v>0.829390788669235</c:v>
                </c:pt>
                <c:pt idx="12">
                  <c:v>0.0624935805515959</c:v>
                </c:pt>
                <c:pt idx="13">
                  <c:v>0.00470517062873093</c:v>
                </c:pt>
                <c:pt idx="14">
                  <c:v>0.00035425426372077165</c:v>
                </c:pt>
              </c:numCache>
            </c:numRef>
          </c:yVal>
          <c:smooth val="1"/>
        </c:ser>
        <c:ser>
          <c:idx val="121"/>
          <c:order val="1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(simulated)'!$B$123:$P$123</c:f>
              <c:numCache>
                <c:ptCount val="15"/>
                <c:pt idx="0">
                  <c:v>0</c:v>
                </c:pt>
                <c:pt idx="1">
                  <c:v>0.11722663585394498</c:v>
                </c:pt>
                <c:pt idx="2">
                  <c:v>0.567555956972867</c:v>
                </c:pt>
                <c:pt idx="3">
                  <c:v>1.0908762241999228</c:v>
                </c:pt>
                <c:pt idx="4">
                  <c:v>2.796545204940625</c:v>
                </c:pt>
                <c:pt idx="5">
                  <c:v>4.44387810012224</c:v>
                </c:pt>
                <c:pt idx="6">
                  <c:v>5.726999603948084</c:v>
                </c:pt>
                <c:pt idx="7">
                  <c:v>5.682361569844354</c:v>
                </c:pt>
                <c:pt idx="8">
                  <c:v>5.134484445561</c:v>
                </c:pt>
                <c:pt idx="9">
                  <c:v>3.7668891224935863</c:v>
                </c:pt>
                <c:pt idx="10">
                  <c:v>2.627317183544769</c:v>
                </c:pt>
                <c:pt idx="11">
                  <c:v>1.2348895053454967</c:v>
                </c:pt>
                <c:pt idx="12">
                  <c:v>0.12502167274936704</c:v>
                </c:pt>
                <c:pt idx="13">
                  <c:v>0.012645360898803056</c:v>
                </c:pt>
                <c:pt idx="14">
                  <c:v>0.0012790183109896128</c:v>
                </c:pt>
              </c:numCache>
            </c:numRef>
          </c:yVal>
          <c:smooth val="1"/>
        </c:ser>
        <c:ser>
          <c:idx val="122"/>
          <c:order val="1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(simulated)'!$B$124:$P$124</c:f>
              <c:numCache>
                <c:ptCount val="15"/>
                <c:pt idx="0">
                  <c:v>0</c:v>
                </c:pt>
                <c:pt idx="1">
                  <c:v>0.1848890708315202</c:v>
                </c:pt>
                <c:pt idx="2">
                  <c:v>0.8859805447440596</c:v>
                </c:pt>
                <c:pt idx="3">
                  <c:v>1.6813998841817388</c:v>
                </c:pt>
                <c:pt idx="4">
                  <c:v>4.103812217081226</c:v>
                </c:pt>
                <c:pt idx="5">
                  <c:v>6.089074267466389</c:v>
                </c:pt>
                <c:pt idx="6">
                  <c:v>6.962029456894797</c:v>
                </c:pt>
                <c:pt idx="7">
                  <c:v>6.255579812083076</c:v>
                </c:pt>
                <c:pt idx="8">
                  <c:v>5.203478393896937</c:v>
                </c:pt>
                <c:pt idx="9">
                  <c:v>3.3435464449373296</c:v>
                </c:pt>
                <c:pt idx="10">
                  <c:v>2.0912259957839363</c:v>
                </c:pt>
                <c:pt idx="11">
                  <c:v>0.8084882622045011</c:v>
                </c:pt>
                <c:pt idx="12">
                  <c:v>0.04649411879316834</c:v>
                </c:pt>
                <c:pt idx="13">
                  <c:v>0.002673572152445851</c:v>
                </c:pt>
                <c:pt idx="14">
                  <c:v>0.0001537396170701602</c:v>
                </c:pt>
              </c:numCache>
            </c:numRef>
          </c:yVal>
          <c:smooth val="1"/>
        </c:ser>
        <c:ser>
          <c:idx val="123"/>
          <c:order val="1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(simulated)'!$B$125:$P$125</c:f>
              <c:numCache>
                <c:ptCount val="15"/>
                <c:pt idx="0">
                  <c:v>0</c:v>
                </c:pt>
                <c:pt idx="1">
                  <c:v>0.15116895578606024</c:v>
                </c:pt>
                <c:pt idx="2">
                  <c:v>0.7265388081135563</c:v>
                </c:pt>
                <c:pt idx="3">
                  <c:v>1.3837706543508792</c:v>
                </c:pt>
                <c:pt idx="4">
                  <c:v>3.4222104673696045</c:v>
                </c:pt>
                <c:pt idx="5">
                  <c:v>5.161294659357354</c:v>
                </c:pt>
                <c:pt idx="6">
                  <c:v>6.025903613638241</c:v>
                </c:pt>
                <c:pt idx="7">
                  <c:v>5.453906768612833</c:v>
                </c:pt>
                <c:pt idx="8">
                  <c:v>4.521170285189705</c:v>
                </c:pt>
                <c:pt idx="9">
                  <c:v>2.826451403785471</c:v>
                </c:pt>
                <c:pt idx="10">
                  <c:v>1.6961919997950996</c:v>
                </c:pt>
                <c:pt idx="11">
                  <c:v>0.5965043386290724</c:v>
                </c:pt>
                <c:pt idx="12">
                  <c:v>0.025580714884154452</c:v>
                </c:pt>
                <c:pt idx="13">
                  <c:v>0.001096604469572942</c:v>
                </c:pt>
                <c:pt idx="14">
                  <c:v>4.7009679021518954E-05</c:v>
                </c:pt>
              </c:numCache>
            </c:numRef>
          </c:yVal>
          <c:smooth val="1"/>
        </c:ser>
        <c:ser>
          <c:idx val="124"/>
          <c:order val="1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(simulated)'!$B$126:$P$126</c:f>
              <c:numCache>
                <c:ptCount val="15"/>
                <c:pt idx="0">
                  <c:v>0</c:v>
                </c:pt>
                <c:pt idx="1">
                  <c:v>0.12865534420158894</c:v>
                </c:pt>
                <c:pt idx="2">
                  <c:v>0.6234377218128496</c:v>
                </c:pt>
                <c:pt idx="3">
                  <c:v>1.1996859677855918</c:v>
                </c:pt>
                <c:pt idx="4">
                  <c:v>3.092195300289854</c:v>
                </c:pt>
                <c:pt idx="5">
                  <c:v>4.964699886998731</c:v>
                </c:pt>
                <c:pt idx="6">
                  <c:v>6.58148629724191</c:v>
                </c:pt>
                <c:pt idx="7">
                  <c:v>6.778742169060191</c:v>
                </c:pt>
                <c:pt idx="8">
                  <c:v>6.406492839796271</c:v>
                </c:pt>
                <c:pt idx="9">
                  <c:v>5.224934180407572</c:v>
                </c:pt>
                <c:pt idx="10">
                  <c:v>4.101678700862905</c:v>
                </c:pt>
                <c:pt idx="11">
                  <c:v>2.474811252561936</c:v>
                </c:pt>
                <c:pt idx="12">
                  <c:v>0.5372664574080849</c:v>
                </c:pt>
                <c:pt idx="13">
                  <c:v>0.11660471856716373</c:v>
                </c:pt>
                <c:pt idx="14">
                  <c:v>0.02530710626837232</c:v>
                </c:pt>
              </c:numCache>
            </c:numRef>
          </c:yVal>
          <c:smooth val="1"/>
        </c:ser>
        <c:ser>
          <c:idx val="125"/>
          <c:order val="1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(simulated)'!$B$127:$P$127</c:f>
              <c:numCache>
                <c:ptCount val="15"/>
                <c:pt idx="0">
                  <c:v>0</c:v>
                </c:pt>
                <c:pt idx="1">
                  <c:v>0.1531995031787175</c:v>
                </c:pt>
                <c:pt idx="2">
                  <c:v>0.7294450862040801</c:v>
                </c:pt>
                <c:pt idx="3">
                  <c:v>1.3731279608064733</c:v>
                </c:pt>
                <c:pt idx="4">
                  <c:v>3.239635960197163</c:v>
                </c:pt>
                <c:pt idx="5">
                  <c:v>4.549186294124881</c:v>
                </c:pt>
                <c:pt idx="6">
                  <c:v>4.592388407312326</c:v>
                </c:pt>
                <c:pt idx="7">
                  <c:v>3.582711816650209</c:v>
                </c:pt>
                <c:pt idx="8">
                  <c:v>2.5534439262868442</c:v>
                </c:pt>
                <c:pt idx="9">
                  <c:v>1.1735694225514868</c:v>
                </c:pt>
                <c:pt idx="10">
                  <c:v>0.515639611621578</c:v>
                </c:pt>
                <c:pt idx="11">
                  <c:v>0.09678962091588302</c:v>
                </c:pt>
                <c:pt idx="12">
                  <c:v>0.0006285457860135796</c:v>
                </c:pt>
                <c:pt idx="13">
                  <c:v>4.079440113632327E-06</c:v>
                </c:pt>
                <c:pt idx="14">
                  <c:v>2.6476712968253348E-08</c:v>
                </c:pt>
              </c:numCache>
            </c:numRef>
          </c:yVal>
          <c:smooth val="1"/>
        </c:ser>
        <c:ser>
          <c:idx val="126"/>
          <c:order val="1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(simulated)'!$B$128:$P$128</c:f>
              <c:numCache>
                <c:ptCount val="15"/>
                <c:pt idx="0">
                  <c:v>0</c:v>
                </c:pt>
                <c:pt idx="1">
                  <c:v>0.13563849097780856</c:v>
                </c:pt>
                <c:pt idx="2">
                  <c:v>0.6535921259310201</c:v>
                </c:pt>
                <c:pt idx="3">
                  <c:v>1.2489550051619833</c:v>
                </c:pt>
                <c:pt idx="4">
                  <c:v>3.1318709593199308</c:v>
                </c:pt>
                <c:pt idx="5">
                  <c:v>4.831641835625491</c:v>
                </c:pt>
                <c:pt idx="6">
                  <c:v>5.940527523885483</c:v>
                </c:pt>
                <c:pt idx="7">
                  <c:v>5.704997768022806</c:v>
                </c:pt>
                <c:pt idx="8">
                  <c:v>5.048454974957836</c:v>
                </c:pt>
                <c:pt idx="9">
                  <c:v>3.639787983571121</c:v>
                </c:pt>
                <c:pt idx="10">
                  <c:v>2.5403485752214188</c:v>
                </c:pt>
                <c:pt idx="11">
                  <c:v>1.2177416513648227</c:v>
                </c:pt>
                <c:pt idx="12">
                  <c:v>0.1331068683356812</c:v>
                </c:pt>
                <c:pt idx="13">
                  <c:v>0.014547322581158118</c:v>
                </c:pt>
                <c:pt idx="14">
                  <c:v>0.0015898848234847823</c:v>
                </c:pt>
              </c:numCache>
            </c:numRef>
          </c:yVal>
          <c:smooth val="1"/>
        </c:ser>
        <c:ser>
          <c:idx val="127"/>
          <c:order val="1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(simulated)'!$B$129:$P$129</c:f>
              <c:numCache>
                <c:ptCount val="15"/>
                <c:pt idx="0">
                  <c:v>0</c:v>
                </c:pt>
                <c:pt idx="1">
                  <c:v>0.13823304529364663</c:v>
                </c:pt>
                <c:pt idx="2">
                  <c:v>0.6633055625387855</c:v>
                </c:pt>
                <c:pt idx="3">
                  <c:v>1.261096003936081</c:v>
                </c:pt>
                <c:pt idx="4">
                  <c:v>3.1044553976868823</c:v>
                </c:pt>
                <c:pt idx="5">
                  <c:v>4.683897652222773</c:v>
                </c:pt>
                <c:pt idx="6">
                  <c:v>5.608863050834649</c:v>
                </c:pt>
                <c:pt idx="7">
                  <c:v>5.353449808354468</c:v>
                </c:pt>
                <c:pt idx="8">
                  <c:v>4.778428378237471</c:v>
                </c:pt>
                <c:pt idx="9">
                  <c:v>3.595964660595698</c:v>
                </c:pt>
                <c:pt idx="10">
                  <c:v>2.6588982199304163</c:v>
                </c:pt>
                <c:pt idx="11">
                  <c:v>1.4452435428723855</c:v>
                </c:pt>
                <c:pt idx="12">
                  <c:v>0.23169374382363495</c:v>
                </c:pt>
                <c:pt idx="13">
                  <c:v>0.03714337340280913</c:v>
                </c:pt>
                <c:pt idx="14">
                  <c:v>0.005954542253443682</c:v>
                </c:pt>
              </c:numCache>
            </c:numRef>
          </c:yVal>
          <c:smooth val="1"/>
        </c:ser>
        <c:ser>
          <c:idx val="128"/>
          <c:order val="1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(simulated)'!$B$130:$P$130</c:f>
              <c:numCache>
                <c:ptCount val="15"/>
                <c:pt idx="0">
                  <c:v>0</c:v>
                </c:pt>
                <c:pt idx="1">
                  <c:v>0.11882993932468809</c:v>
                </c:pt>
                <c:pt idx="2">
                  <c:v>0.5715942440589712</c:v>
                </c:pt>
                <c:pt idx="3">
                  <c:v>1.0899309501500891</c:v>
                </c:pt>
                <c:pt idx="4">
                  <c:v>2.7114567478156495</c:v>
                </c:pt>
                <c:pt idx="5">
                  <c:v>4.140823619555689</c:v>
                </c:pt>
                <c:pt idx="6">
                  <c:v>5.0189401834376515</c:v>
                </c:pt>
                <c:pt idx="7">
                  <c:v>4.784364851159463</c:v>
                </c:pt>
                <c:pt idx="8">
                  <c:v>4.224594007576527</c:v>
                </c:pt>
                <c:pt idx="9">
                  <c:v>3.062118325055355</c:v>
                </c:pt>
                <c:pt idx="10">
                  <c:v>2.1617888873128988</c:v>
                </c:pt>
                <c:pt idx="11">
                  <c:v>1.0653175055949256</c:v>
                </c:pt>
                <c:pt idx="12">
                  <c:v>0.12691183051506838</c:v>
                </c:pt>
                <c:pt idx="13">
                  <c:v>0.015118105718914804</c:v>
                </c:pt>
                <c:pt idx="14">
                  <c:v>0.0018009126388438645</c:v>
                </c:pt>
              </c:numCache>
            </c:numRef>
          </c:yVal>
          <c:smooth val="1"/>
        </c:ser>
        <c:ser>
          <c:idx val="129"/>
          <c:order val="1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(simulated)'!$B$131:$P$131</c:f>
              <c:numCache>
                <c:ptCount val="15"/>
                <c:pt idx="0">
                  <c:v>0</c:v>
                </c:pt>
                <c:pt idx="1">
                  <c:v>0.18192277969474896</c:v>
                </c:pt>
                <c:pt idx="2">
                  <c:v>0.877417495239742</c:v>
                </c:pt>
                <c:pt idx="3">
                  <c:v>1.6784570737783542</c:v>
                </c:pt>
                <c:pt idx="4">
                  <c:v>4.2236470806155255</c:v>
                </c:pt>
                <c:pt idx="5">
                  <c:v>6.535294966762029</c:v>
                </c:pt>
                <c:pt idx="6">
                  <c:v>8.019977877791014</c:v>
                </c:pt>
                <c:pt idx="7">
                  <c:v>7.6168948879675105</c:v>
                </c:pt>
                <c:pt idx="8">
                  <c:v>6.61675369511029</c:v>
                </c:pt>
                <c:pt idx="9">
                  <c:v>4.529385918984409</c:v>
                </c:pt>
                <c:pt idx="10">
                  <c:v>2.9698957433100492</c:v>
                </c:pt>
                <c:pt idx="11">
                  <c:v>1.2441130842353627</c:v>
                </c:pt>
                <c:pt idx="12">
                  <c:v>0.089988765575058</c:v>
                </c:pt>
                <c:pt idx="13">
                  <c:v>0.0065060185374548034</c:v>
                </c:pt>
                <c:pt idx="14">
                  <c:v>0.00047037280519308966</c:v>
                </c:pt>
              </c:numCache>
            </c:numRef>
          </c:yVal>
          <c:smooth val="1"/>
        </c:ser>
        <c:ser>
          <c:idx val="130"/>
          <c:order val="1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(simulated)'!$B$132:$P$132</c:f>
              <c:numCache>
                <c:ptCount val="15"/>
                <c:pt idx="0">
                  <c:v>0</c:v>
                </c:pt>
                <c:pt idx="1">
                  <c:v>0.09364174875234176</c:v>
                </c:pt>
                <c:pt idx="2">
                  <c:v>0.45519707024036454</c:v>
                </c:pt>
                <c:pt idx="3">
                  <c:v>0.8792714873272472</c:v>
                </c:pt>
                <c:pt idx="4">
                  <c:v>2.2976573948022256</c:v>
                </c:pt>
                <c:pt idx="5">
                  <c:v>3.7495064625898067</c:v>
                </c:pt>
                <c:pt idx="6">
                  <c:v>5.05830056541394</c:v>
                </c:pt>
                <c:pt idx="7">
                  <c:v>5.205512507331156</c:v>
                </c:pt>
                <c:pt idx="8">
                  <c:v>4.83918556718403</c:v>
                </c:pt>
                <c:pt idx="9">
                  <c:v>3.6871463854448603</c:v>
                </c:pt>
                <c:pt idx="10">
                  <c:v>2.6258346112205366</c:v>
                </c:pt>
                <c:pt idx="11">
                  <c:v>1.2568517230513514</c:v>
                </c:pt>
                <c:pt idx="12">
                  <c:v>0.12978332044909618</c:v>
                </c:pt>
                <c:pt idx="13">
                  <c:v>0.013348942664707502</c:v>
                </c:pt>
                <c:pt idx="14">
                  <c:v>0.0013729923566464207</c:v>
                </c:pt>
              </c:numCache>
            </c:numRef>
          </c:yVal>
          <c:smooth val="1"/>
        </c:ser>
        <c:ser>
          <c:idx val="131"/>
          <c:order val="1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(simulated)'!$B$133:$P$133</c:f>
              <c:numCache>
                <c:ptCount val="15"/>
                <c:pt idx="0">
                  <c:v>0</c:v>
                </c:pt>
                <c:pt idx="1">
                  <c:v>0.09856576951067919</c:v>
                </c:pt>
                <c:pt idx="2">
                  <c:v>0.4769422366672526</c:v>
                </c:pt>
                <c:pt idx="3">
                  <c:v>0.9160505468527201</c:v>
                </c:pt>
                <c:pt idx="4">
                  <c:v>2.341023545513443</c:v>
                </c:pt>
                <c:pt idx="5">
                  <c:v>3.6998672625739824</c:v>
                </c:pt>
                <c:pt idx="6">
                  <c:v>4.704560406326237</c:v>
                </c:pt>
                <c:pt idx="7">
                  <c:v>4.591170395747456</c:v>
                </c:pt>
                <c:pt idx="8">
                  <c:v>4.069291166453083</c:v>
                </c:pt>
                <c:pt idx="9">
                  <c:v>2.854925461640778</c:v>
                </c:pt>
                <c:pt idx="10">
                  <c:v>1.8943190811895174</c:v>
                </c:pt>
                <c:pt idx="11">
                  <c:v>0.8005587855456774</c:v>
                </c:pt>
                <c:pt idx="12">
                  <c:v>0.05842966091662151</c:v>
                </c:pt>
                <c:pt idx="13">
                  <c:v>0.004258174170215232</c:v>
                </c:pt>
                <c:pt idx="14">
                  <c:v>0.00031032195449189157</c:v>
                </c:pt>
              </c:numCache>
            </c:numRef>
          </c:yVal>
          <c:smooth val="1"/>
        </c:ser>
        <c:ser>
          <c:idx val="132"/>
          <c:order val="1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(simulated)'!$B$134:$P$134</c:f>
              <c:numCache>
                <c:ptCount val="15"/>
                <c:pt idx="0">
                  <c:v>0</c:v>
                </c:pt>
                <c:pt idx="1">
                  <c:v>0.16903222290515615</c:v>
                </c:pt>
                <c:pt idx="2">
                  <c:v>0.8111136225040126</c:v>
                </c:pt>
                <c:pt idx="3">
                  <c:v>1.5420349878958801</c:v>
                </c:pt>
                <c:pt idx="4">
                  <c:v>3.7918959747114553</c:v>
                </c:pt>
                <c:pt idx="5">
                  <c:v>5.6967630300036385</c:v>
                </c:pt>
                <c:pt idx="6">
                  <c:v>6.7055368944494145</c:v>
                </c:pt>
                <c:pt idx="7">
                  <c:v>6.23181745325901</c:v>
                </c:pt>
                <c:pt idx="8">
                  <c:v>5.380063035219124</c:v>
                </c:pt>
                <c:pt idx="9">
                  <c:v>3.746452938677731</c:v>
                </c:pt>
                <c:pt idx="10">
                  <c:v>2.5484551115636433</c:v>
                </c:pt>
                <c:pt idx="11">
                  <c:v>1.1682707748003152</c:v>
                </c:pt>
                <c:pt idx="12">
                  <c:v>0.1121668318398247</c:v>
                </c:pt>
                <c:pt idx="13">
                  <c:v>0.01076880699135271</c:v>
                </c:pt>
                <c:pt idx="14">
                  <c:v>0.001033881423946904</c:v>
                </c:pt>
              </c:numCache>
            </c:numRef>
          </c:yVal>
          <c:smooth val="1"/>
        </c:ser>
        <c:ser>
          <c:idx val="133"/>
          <c:order val="1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(simulated)'!$B$135:$P$135</c:f>
              <c:numCache>
                <c:ptCount val="15"/>
                <c:pt idx="0">
                  <c:v>0</c:v>
                </c:pt>
                <c:pt idx="1">
                  <c:v>0.13089090093144432</c:v>
                </c:pt>
                <c:pt idx="2">
                  <c:v>0.629087103858119</c:v>
                </c:pt>
                <c:pt idx="3">
                  <c:v>1.1983020775038933</c:v>
                </c:pt>
                <c:pt idx="4">
                  <c:v>2.968214025626912</c:v>
                </c:pt>
                <c:pt idx="5">
                  <c:v>4.502071683660319</c:v>
                </c:pt>
                <c:pt idx="6">
                  <c:v>5.3763124622189515</c:v>
                </c:pt>
                <c:pt idx="7">
                  <c:v>5.042603513402514</c:v>
                </c:pt>
                <c:pt idx="8">
                  <c:v>4.376559363322049</c:v>
                </c:pt>
                <c:pt idx="9">
                  <c:v>3.0592396355706586</c:v>
                </c:pt>
                <c:pt idx="10">
                  <c:v>2.0805062661464495</c:v>
                </c:pt>
                <c:pt idx="11">
                  <c:v>0.9506389296802484</c:v>
                </c:pt>
                <c:pt idx="12">
                  <c:v>0.09023371148754364</c:v>
                </c:pt>
                <c:pt idx="13">
                  <c:v>0.00856425389600172</c:v>
                </c:pt>
                <c:pt idx="14">
                  <c:v>0.0008128496897104004</c:v>
                </c:pt>
              </c:numCache>
            </c:numRef>
          </c:yVal>
          <c:smooth val="1"/>
        </c:ser>
        <c:ser>
          <c:idx val="134"/>
          <c:order val="1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(simulated)'!$B$136:$P$136</c:f>
              <c:numCache>
                <c:ptCount val="15"/>
                <c:pt idx="0">
                  <c:v>0</c:v>
                </c:pt>
                <c:pt idx="1">
                  <c:v>0.1727869871884311</c:v>
                </c:pt>
                <c:pt idx="2">
                  <c:v>0.820655444687335</c:v>
                </c:pt>
                <c:pt idx="3">
                  <c:v>1.540947597686179</c:v>
                </c:pt>
                <c:pt idx="4">
                  <c:v>3.623604758011135</c:v>
                </c:pt>
                <c:pt idx="5">
                  <c:v>5.1642357730885635</c:v>
                </c:pt>
                <c:pt idx="6">
                  <c:v>5.725475252094403</c:v>
                </c:pt>
                <c:pt idx="7">
                  <c:v>5.249205243310854</c:v>
                </c:pt>
                <c:pt idx="8">
                  <c:v>4.601791748510318</c:v>
                </c:pt>
                <c:pt idx="9">
                  <c:v>3.4395813381118048</c:v>
                </c:pt>
                <c:pt idx="10">
                  <c:v>2.556310157106556</c:v>
                </c:pt>
                <c:pt idx="11">
                  <c:v>1.4106172719022458</c:v>
                </c:pt>
                <c:pt idx="12">
                  <c:v>0.23699422950161922</c:v>
                </c:pt>
                <c:pt idx="13">
                  <c:v>0.03981678720419493</c:v>
                </c:pt>
                <c:pt idx="14">
                  <c:v>0.006689515380175793</c:v>
                </c:pt>
              </c:numCache>
            </c:numRef>
          </c:yVal>
          <c:smooth val="1"/>
        </c:ser>
        <c:ser>
          <c:idx val="135"/>
          <c:order val="1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(simulated)'!$B$137:$P$137</c:f>
              <c:numCache>
                <c:ptCount val="15"/>
                <c:pt idx="0">
                  <c:v>0</c:v>
                </c:pt>
                <c:pt idx="1">
                  <c:v>0.10785359589721062</c:v>
                </c:pt>
                <c:pt idx="2">
                  <c:v>0.519714914420395</c:v>
                </c:pt>
                <c:pt idx="3">
                  <c:v>0.9931468528318426</c:v>
                </c:pt>
                <c:pt idx="4">
                  <c:v>2.490595436501042</c:v>
                </c:pt>
                <c:pt idx="5">
                  <c:v>3.8427426902572033</c:v>
                </c:pt>
                <c:pt idx="6">
                  <c:v>4.725635253052613</c:v>
                </c:pt>
                <c:pt idx="7">
                  <c:v>4.539128372873355</c:v>
                </c:pt>
                <c:pt idx="8">
                  <c:v>4.017463777243213</c:v>
                </c:pt>
                <c:pt idx="9">
                  <c:v>2.8974263800245277</c:v>
                </c:pt>
                <c:pt idx="10">
                  <c:v>2.022859631631397</c:v>
                </c:pt>
                <c:pt idx="11">
                  <c:v>0.9702735748426665</c:v>
                </c:pt>
                <c:pt idx="12">
                  <c:v>0.10625154196387793</c:v>
                </c:pt>
                <c:pt idx="13">
                  <c:v>0.011633582079553886</c:v>
                </c:pt>
                <c:pt idx="14">
                  <c:v>0.0012737719064396622</c:v>
                </c:pt>
              </c:numCache>
            </c:numRef>
          </c:yVal>
          <c:smooth val="1"/>
        </c:ser>
        <c:ser>
          <c:idx val="136"/>
          <c:order val="1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(simulated)'!$B$138:$P$138</c:f>
              <c:numCache>
                <c:ptCount val="15"/>
                <c:pt idx="0">
                  <c:v>0</c:v>
                </c:pt>
                <c:pt idx="1">
                  <c:v>0.1340382517431971</c:v>
                </c:pt>
                <c:pt idx="2">
                  <c:v>0.6458806499344159</c:v>
                </c:pt>
                <c:pt idx="3">
                  <c:v>1.234184697880566</c:v>
                </c:pt>
                <c:pt idx="4">
                  <c:v>3.093567524172118</c:v>
                </c:pt>
                <c:pt idx="5">
                  <c:v>4.765424804941051</c:v>
                </c:pt>
                <c:pt idx="6">
                  <c:v>5.824159631842643</c:v>
                </c:pt>
                <c:pt idx="7">
                  <c:v>5.540475391711009</c:v>
                </c:pt>
                <c:pt idx="8">
                  <c:v>4.843260973621208</c:v>
                </c:pt>
                <c:pt idx="9">
                  <c:v>3.389234736475152</c:v>
                </c:pt>
                <c:pt idx="10">
                  <c:v>2.287600781503737</c:v>
                </c:pt>
                <c:pt idx="11">
                  <c:v>1.0223162889937993</c:v>
                </c:pt>
                <c:pt idx="12">
                  <c:v>0.09032305881153983</c:v>
                </c:pt>
                <c:pt idx="13">
                  <c:v>0.00797839527029953</c:v>
                </c:pt>
                <c:pt idx="14">
                  <c:v>0.0007047457070967441</c:v>
                </c:pt>
              </c:numCache>
            </c:numRef>
          </c:yVal>
          <c:smooth val="1"/>
        </c:ser>
        <c:ser>
          <c:idx val="137"/>
          <c:order val="1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(simulated)'!$B$139:$P$139</c:f>
              <c:numCache>
                <c:ptCount val="15"/>
                <c:pt idx="0">
                  <c:v>0</c:v>
                </c:pt>
                <c:pt idx="1">
                  <c:v>0.14295610382554036</c:v>
                </c:pt>
                <c:pt idx="2">
                  <c:v>0.6846639001784453</c:v>
                </c:pt>
                <c:pt idx="3">
                  <c:v>1.2984994762206417</c:v>
                </c:pt>
                <c:pt idx="4">
                  <c:v>3.162263674439763</c:v>
                </c:pt>
                <c:pt idx="5">
                  <c:v>4.68189606088953</c:v>
                </c:pt>
                <c:pt idx="6">
                  <c:v>5.350572934940413</c:v>
                </c:pt>
                <c:pt idx="7">
                  <c:v>4.826238424360962</c:v>
                </c:pt>
                <c:pt idx="8">
                  <c:v>4.042989745546129</c:v>
                </c:pt>
                <c:pt idx="9">
                  <c:v>2.6496956260502733</c:v>
                </c:pt>
                <c:pt idx="10">
                  <c:v>1.6959357285209158</c:v>
                </c:pt>
                <c:pt idx="11">
                  <c:v>0.6882099904547307</c:v>
                </c:pt>
                <c:pt idx="12">
                  <c:v>0.04582896243969006</c:v>
                </c:pt>
                <c:pt idx="13">
                  <c:v>0.0030516912061618576</c:v>
                </c:pt>
                <c:pt idx="14">
                  <c:v>0.00020320816150132194</c:v>
                </c:pt>
              </c:numCache>
            </c:numRef>
          </c:yVal>
          <c:smooth val="1"/>
        </c:ser>
        <c:ser>
          <c:idx val="138"/>
          <c:order val="1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(simulated)'!$B$140:$P$140</c:f>
              <c:numCache>
                <c:ptCount val="15"/>
                <c:pt idx="0">
                  <c:v>0</c:v>
                </c:pt>
                <c:pt idx="1">
                  <c:v>0.2804509244599138</c:v>
                </c:pt>
                <c:pt idx="2">
                  <c:v>1.3203784670743182</c:v>
                </c:pt>
                <c:pt idx="3">
                  <c:v>2.453092635015794</c:v>
                </c:pt>
                <c:pt idx="4">
                  <c:v>5.54962344599705</c:v>
                </c:pt>
                <c:pt idx="5">
                  <c:v>7.54416867575291</c:v>
                </c:pt>
                <c:pt idx="6">
                  <c:v>7.857108084227995</c:v>
                </c:pt>
                <c:pt idx="7">
                  <c:v>6.956289617860368</c:v>
                </c:pt>
                <c:pt idx="8">
                  <c:v>5.967218015383465</c:v>
                </c:pt>
                <c:pt idx="9">
                  <c:v>4.324156455226482</c:v>
                </c:pt>
                <c:pt idx="10">
                  <c:v>3.126275645412418</c:v>
                </c:pt>
                <c:pt idx="11">
                  <c:v>1.6337101629738706</c:v>
                </c:pt>
                <c:pt idx="12">
                  <c:v>0.23313620892158807</c:v>
                </c:pt>
                <c:pt idx="13">
                  <c:v>0.03326935966371101</c:v>
                </c:pt>
                <c:pt idx="14">
                  <c:v>0.00474765501915506</c:v>
                </c:pt>
              </c:numCache>
            </c:numRef>
          </c:yVal>
          <c:smooth val="1"/>
        </c:ser>
        <c:ser>
          <c:idx val="139"/>
          <c:order val="1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(simulated)'!$B$141:$P$141</c:f>
              <c:numCache>
                <c:ptCount val="15"/>
                <c:pt idx="0">
                  <c:v>0</c:v>
                </c:pt>
                <c:pt idx="1">
                  <c:v>0.12174138284736137</c:v>
                </c:pt>
                <c:pt idx="2">
                  <c:v>0.5875088654661432</c:v>
                </c:pt>
                <c:pt idx="3">
                  <c:v>1.1246261194956926</c:v>
                </c:pt>
                <c:pt idx="4">
                  <c:v>2.835277387367593</c:v>
                </c:pt>
                <c:pt idx="5">
                  <c:v>4.388844663225401</c:v>
                </c:pt>
                <c:pt idx="6">
                  <c:v>5.345804825527385</c:v>
                </c:pt>
                <c:pt idx="7">
                  <c:v>4.988634028990603</c:v>
                </c:pt>
                <c:pt idx="8">
                  <c:v>4.221549493179554</c:v>
                </c:pt>
                <c:pt idx="9">
                  <c:v>2.6901663507319125</c:v>
                </c:pt>
                <c:pt idx="10">
                  <c:v>1.6161881741560453</c:v>
                </c:pt>
                <c:pt idx="11">
                  <c:v>0.5575623012233493</c:v>
                </c:pt>
                <c:pt idx="12">
                  <c:v>0.022005265308033223</c:v>
                </c:pt>
                <c:pt idx="13">
                  <c:v>0.0008667826384285347</c:v>
                </c:pt>
                <c:pt idx="14">
                  <c:v>3.414224962821194E-05</c:v>
                </c:pt>
              </c:numCache>
            </c:numRef>
          </c:yVal>
          <c:smooth val="1"/>
        </c:ser>
        <c:ser>
          <c:idx val="140"/>
          <c:order val="1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(simulated)'!$B$142:$P$142</c:f>
              <c:numCache>
                <c:ptCount val="15"/>
                <c:pt idx="0">
                  <c:v>0</c:v>
                </c:pt>
                <c:pt idx="1">
                  <c:v>0.16471460804900837</c:v>
                </c:pt>
                <c:pt idx="2">
                  <c:v>0.7958240522691105</c:v>
                </c:pt>
                <c:pt idx="3">
                  <c:v>1.525654835090267</c:v>
                </c:pt>
                <c:pt idx="4">
                  <c:v>3.8701737632538022</c:v>
                </c:pt>
                <c:pt idx="5">
                  <c:v>6.051007405152788</c:v>
                </c:pt>
                <c:pt idx="6">
                  <c:v>7.538148866613885</c:v>
                </c:pt>
                <c:pt idx="7">
                  <c:v>7.2169286946716875</c:v>
                </c:pt>
                <c:pt idx="8">
                  <c:v>6.282500471519608</c:v>
                </c:pt>
                <c:pt idx="9">
                  <c:v>4.2631054442639265</c:v>
                </c:pt>
                <c:pt idx="10">
                  <c:v>2.7421450403852625</c:v>
                </c:pt>
                <c:pt idx="11">
                  <c:v>1.0922229301939794</c:v>
                </c:pt>
                <c:pt idx="12">
                  <c:v>0.06699751836074666</c:v>
                </c:pt>
                <c:pt idx="13">
                  <c:v>0.004104614113661927</c:v>
                </c:pt>
                <c:pt idx="14">
                  <c:v>0.00025146948647486407</c:v>
                </c:pt>
              </c:numCache>
            </c:numRef>
          </c:yVal>
          <c:smooth val="1"/>
        </c:ser>
        <c:ser>
          <c:idx val="141"/>
          <c:order val="1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(simulated)'!$B$143:$P$143</c:f>
              <c:numCache>
                <c:ptCount val="15"/>
                <c:pt idx="0">
                  <c:v>0</c:v>
                </c:pt>
                <c:pt idx="1">
                  <c:v>0.1907012152823556</c:v>
                </c:pt>
                <c:pt idx="2">
                  <c:v>0.9187078948546102</c:v>
                </c:pt>
                <c:pt idx="3">
                  <c:v>1.7550654477271088</c:v>
                </c:pt>
                <c:pt idx="4">
                  <c:v>4.396045895776064</c:v>
                </c:pt>
                <c:pt idx="5">
                  <c:v>6.770882748441381</c:v>
                </c:pt>
                <c:pt idx="6">
                  <c:v>8.299327612748018</c:v>
                </c:pt>
                <c:pt idx="7">
                  <c:v>7.947615261482104</c:v>
                </c:pt>
                <c:pt idx="8">
                  <c:v>7.014199474901977</c:v>
                </c:pt>
                <c:pt idx="9">
                  <c:v>5.031705447287941</c:v>
                </c:pt>
                <c:pt idx="10">
                  <c:v>3.4949947674615998</c:v>
                </c:pt>
                <c:pt idx="11">
                  <c:v>1.6596453977358057</c:v>
                </c:pt>
                <c:pt idx="12">
                  <c:v>0.17637561618577735</c:v>
                </c:pt>
                <c:pt idx="13">
                  <c:v>0.018741344397714754</c:v>
                </c:pt>
                <c:pt idx="14">
                  <c:v>0.0019914203022499684</c:v>
                </c:pt>
              </c:numCache>
            </c:numRef>
          </c:yVal>
          <c:smooth val="1"/>
        </c:ser>
        <c:ser>
          <c:idx val="142"/>
          <c:order val="1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(simulated)'!$B$144:$P$144</c:f>
              <c:numCache>
                <c:ptCount val="15"/>
                <c:pt idx="0">
                  <c:v>0</c:v>
                </c:pt>
                <c:pt idx="1">
                  <c:v>0.14019327029074824</c:v>
                </c:pt>
                <c:pt idx="2">
                  <c:v>0.6725669956523471</c:v>
                </c:pt>
                <c:pt idx="3">
                  <c:v>1.278282058916197</c:v>
                </c:pt>
                <c:pt idx="4">
                  <c:v>3.1404805523231007</c:v>
                </c:pt>
                <c:pt idx="5">
                  <c:v>4.7146742069474366</c:v>
                </c:pt>
                <c:pt idx="6">
                  <c:v>5.553068401840359</c:v>
                </c:pt>
                <c:pt idx="7">
                  <c:v>5.176039984276283</c:v>
                </c:pt>
                <c:pt idx="8">
                  <c:v>4.489319577973261</c:v>
                </c:pt>
                <c:pt idx="9">
                  <c:v>3.1642027779895545</c:v>
                </c:pt>
                <c:pt idx="10">
                  <c:v>2.1820286052114812</c:v>
                </c:pt>
                <c:pt idx="11">
                  <c:v>1.0290745311913143</c:v>
                </c:pt>
                <c:pt idx="12">
                  <c:v>0.10763628373647638</c:v>
                </c:pt>
                <c:pt idx="13">
                  <c:v>0.011257886054798091</c:v>
                </c:pt>
                <c:pt idx="14">
                  <c:v>0.0011774839663433812</c:v>
                </c:pt>
              </c:numCache>
            </c:numRef>
          </c:yVal>
          <c:smooth val="1"/>
        </c:ser>
        <c:ser>
          <c:idx val="143"/>
          <c:order val="1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(simulated)'!$B$145:$P$145</c:f>
              <c:numCache>
                <c:ptCount val="15"/>
                <c:pt idx="0">
                  <c:v>0</c:v>
                </c:pt>
                <c:pt idx="1">
                  <c:v>0.23257139906693575</c:v>
                </c:pt>
                <c:pt idx="2">
                  <c:v>1.1060022891563621</c:v>
                </c:pt>
                <c:pt idx="3">
                  <c:v>2.0792930299173524</c:v>
                </c:pt>
                <c:pt idx="4">
                  <c:v>4.8943154858967395</c:v>
                </c:pt>
                <c:pt idx="5">
                  <c:v>6.90609467547328</c:v>
                </c:pt>
                <c:pt idx="6">
                  <c:v>7.239324466214898</c:v>
                </c:pt>
                <c:pt idx="7">
                  <c:v>6.053995291928972</c:v>
                </c:pt>
                <c:pt idx="8">
                  <c:v>4.737423487059451</c:v>
                </c:pt>
                <c:pt idx="9">
                  <c:v>2.7427019200451466</c:v>
                </c:pt>
                <c:pt idx="10">
                  <c:v>1.560896127038537</c:v>
                </c:pt>
                <c:pt idx="11">
                  <c:v>0.5027358686434823</c:v>
                </c:pt>
                <c:pt idx="12">
                  <c:v>0.016770210899613502</c:v>
                </c:pt>
                <c:pt idx="13">
                  <c:v>0.0005594116654868</c:v>
                </c:pt>
                <c:pt idx="14">
                  <c:v>1.866055312618697E-05</c:v>
                </c:pt>
              </c:numCache>
            </c:numRef>
          </c:yVal>
          <c:smooth val="1"/>
        </c:ser>
        <c:ser>
          <c:idx val="144"/>
          <c:order val="1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(simulated)'!$B$146:$P$146</c:f>
              <c:numCache>
                <c:ptCount val="15"/>
                <c:pt idx="0">
                  <c:v>0</c:v>
                </c:pt>
                <c:pt idx="1">
                  <c:v>0.16593405681916235</c:v>
                </c:pt>
                <c:pt idx="2">
                  <c:v>0.7944442271503477</c:v>
                </c:pt>
                <c:pt idx="3">
                  <c:v>1.5061431435504862</c:v>
                </c:pt>
                <c:pt idx="4">
                  <c:v>3.664549358096859</c:v>
                </c:pt>
                <c:pt idx="5">
                  <c:v>5.426989914684828</c:v>
                </c:pt>
                <c:pt idx="6">
                  <c:v>6.239483242832792</c:v>
                </c:pt>
                <c:pt idx="7">
                  <c:v>5.696323420993683</c:v>
                </c:pt>
                <c:pt idx="8">
                  <c:v>4.850674459375303</c:v>
                </c:pt>
                <c:pt idx="9">
                  <c:v>3.3086488241104166</c:v>
                </c:pt>
                <c:pt idx="10">
                  <c:v>2.2127635493919264</c:v>
                </c:pt>
                <c:pt idx="11">
                  <c:v>0.9827767993183095</c:v>
                </c:pt>
                <c:pt idx="12">
                  <c:v>0.08590912154567372</c:v>
                </c:pt>
                <c:pt idx="13">
                  <c:v>0.007509555868146444</c:v>
                </c:pt>
                <c:pt idx="14">
                  <c:v>0.0006564312181956621</c:v>
                </c:pt>
              </c:numCache>
            </c:numRef>
          </c:yVal>
          <c:smooth val="1"/>
        </c:ser>
        <c:ser>
          <c:idx val="145"/>
          <c:order val="1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(simulated)'!$B$147:$P$147</c:f>
              <c:numCache>
                <c:ptCount val="15"/>
                <c:pt idx="0">
                  <c:v>0</c:v>
                </c:pt>
                <c:pt idx="1">
                  <c:v>0.1152717909253013</c:v>
                </c:pt>
                <c:pt idx="2">
                  <c:v>0.5575171405238145</c:v>
                </c:pt>
                <c:pt idx="3">
                  <c:v>1.070256102135264</c:v>
                </c:pt>
                <c:pt idx="4">
                  <c:v>2.731658246781333</c:v>
                </c:pt>
                <c:pt idx="5">
                  <c:v>4.319385002164436</c:v>
                </c:pt>
                <c:pt idx="6">
                  <c:v>5.543334277970014</c:v>
                </c:pt>
                <c:pt idx="7">
                  <c:v>5.514933956774851</c:v>
                </c:pt>
                <c:pt idx="8">
                  <c:v>5.02534210174361</c:v>
                </c:pt>
                <c:pt idx="9">
                  <c:v>3.7959229308468934</c:v>
                </c:pt>
                <c:pt idx="10">
                  <c:v>2.7523874950551668</c:v>
                </c:pt>
                <c:pt idx="11">
                  <c:v>1.413068382971967</c:v>
                </c:pt>
                <c:pt idx="12">
                  <c:v>0.18854067317953005</c:v>
                </c:pt>
                <c:pt idx="13">
                  <c:v>0.02514693730644752</c:v>
                </c:pt>
                <c:pt idx="14">
                  <c:v>0.003354015647627129</c:v>
                </c:pt>
              </c:numCache>
            </c:numRef>
          </c:yVal>
          <c:smooth val="1"/>
        </c:ser>
        <c:ser>
          <c:idx val="146"/>
          <c:order val="1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(simulated)'!$B$148:$P$148</c:f>
              <c:numCache>
                <c:ptCount val="15"/>
                <c:pt idx="0">
                  <c:v>0</c:v>
                </c:pt>
                <c:pt idx="1">
                  <c:v>0.1441458936140997</c:v>
                </c:pt>
                <c:pt idx="2">
                  <c:v>0.6908848621143284</c:v>
                </c:pt>
                <c:pt idx="3">
                  <c:v>1.3116415269267976</c:v>
                </c:pt>
                <c:pt idx="4">
                  <c:v>3.2101876682244317</c:v>
                </c:pt>
                <c:pt idx="5">
                  <c:v>4.800703426442341</c:v>
                </c:pt>
                <c:pt idx="6">
                  <c:v>5.645021888785965</c:v>
                </c:pt>
                <c:pt idx="7">
                  <c:v>5.2879849448973015</c:v>
                </c:pt>
                <c:pt idx="8">
                  <c:v>4.630751304661602</c:v>
                </c:pt>
                <c:pt idx="9">
                  <c:v>3.3524206728548034</c:v>
                </c:pt>
                <c:pt idx="10">
                  <c:v>2.3839633219000036</c:v>
                </c:pt>
                <c:pt idx="11">
                  <c:v>1.1983464288556562</c:v>
                </c:pt>
                <c:pt idx="12">
                  <c:v>0.15193498284542054</c:v>
                </c:pt>
                <c:pt idx="13">
                  <c:v>0.019263117711431132</c:v>
                </c:pt>
                <c:pt idx="14">
                  <c:v>0.0024422795654397422</c:v>
                </c:pt>
              </c:numCache>
            </c:numRef>
          </c:yVal>
          <c:smooth val="1"/>
        </c:ser>
        <c:ser>
          <c:idx val="147"/>
          <c:order val="1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(simulated)'!$B$149:$P$149</c:f>
              <c:numCache>
                <c:ptCount val="15"/>
                <c:pt idx="0">
                  <c:v>0</c:v>
                </c:pt>
                <c:pt idx="1">
                  <c:v>0.16249391441212974</c:v>
                </c:pt>
                <c:pt idx="2">
                  <c:v>0.7792935462933808</c:v>
                </c:pt>
                <c:pt idx="3">
                  <c:v>1.4804540151921033</c:v>
                </c:pt>
                <c:pt idx="4">
                  <c:v>3.6290227732737232</c:v>
                </c:pt>
                <c:pt idx="5">
                  <c:v>5.42297039975121</c:v>
                </c:pt>
                <c:pt idx="6">
                  <c:v>6.302054713187191</c:v>
                </c:pt>
                <c:pt idx="7">
                  <c:v>5.76875622762797</c:v>
                </c:pt>
                <c:pt idx="8">
                  <c:v>4.8969550653428495</c:v>
                </c:pt>
                <c:pt idx="9">
                  <c:v>3.2870456449251257</c:v>
                </c:pt>
                <c:pt idx="10">
                  <c:v>2.151592644706203</c:v>
                </c:pt>
                <c:pt idx="11">
                  <c:v>0.9122572837930191</c:v>
                </c:pt>
                <c:pt idx="12">
                  <c:v>0.06925152991463443</c:v>
                </c:pt>
                <c:pt idx="13">
                  <c:v>0.005256759882809017</c:v>
                </c:pt>
                <c:pt idx="14">
                  <c:v>0.00039903124768894086</c:v>
                </c:pt>
              </c:numCache>
            </c:numRef>
          </c:yVal>
          <c:smooth val="1"/>
        </c:ser>
        <c:ser>
          <c:idx val="148"/>
          <c:order val="1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(simulated)'!$B$150:$P$150</c:f>
              <c:numCache>
                <c:ptCount val="15"/>
                <c:pt idx="0">
                  <c:v>0</c:v>
                </c:pt>
                <c:pt idx="1">
                  <c:v>0.12838568196758074</c:v>
                </c:pt>
                <c:pt idx="2">
                  <c:v>0.6160109475261442</c:v>
                </c:pt>
                <c:pt idx="3">
                  <c:v>1.171106152744785</c:v>
                </c:pt>
                <c:pt idx="4">
                  <c:v>2.8830053656071732</c:v>
                </c:pt>
                <c:pt idx="5">
                  <c:v>4.353443314663358</c:v>
                </c:pt>
                <c:pt idx="6">
                  <c:v>5.2356256082756625</c:v>
                </c:pt>
                <c:pt idx="7">
                  <c:v>5.032815312987329</c:v>
                </c:pt>
                <c:pt idx="8">
                  <c:v>4.5328194123315795</c:v>
                </c:pt>
                <c:pt idx="9">
                  <c:v>3.4831595411514087</c:v>
                </c:pt>
                <c:pt idx="10">
                  <c:v>2.633625158721862</c:v>
                </c:pt>
                <c:pt idx="11">
                  <c:v>1.4979814791461439</c:v>
                </c:pt>
                <c:pt idx="12">
                  <c:v>0.27526645082504014</c:v>
                </c:pt>
                <c:pt idx="13">
                  <c:v>0.050581944106150765</c:v>
                </c:pt>
                <c:pt idx="14">
                  <c:v>0.009294750819075492</c:v>
                </c:pt>
              </c:numCache>
            </c:numRef>
          </c:yVal>
          <c:smooth val="1"/>
        </c:ser>
        <c:ser>
          <c:idx val="149"/>
          <c:order val="1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(simulated)'!$B$151:$P$151</c:f>
              <c:numCache>
                <c:ptCount val="15"/>
                <c:pt idx="0">
                  <c:v>0</c:v>
                </c:pt>
                <c:pt idx="1">
                  <c:v>0.18822506012607987</c:v>
                </c:pt>
                <c:pt idx="2">
                  <c:v>0.8981304105025261</c:v>
                </c:pt>
                <c:pt idx="3">
                  <c:v>1.6955685090630408</c:v>
                </c:pt>
                <c:pt idx="4">
                  <c:v>4.057197474613143</c:v>
                </c:pt>
                <c:pt idx="5">
                  <c:v>5.862549504894625</c:v>
                </c:pt>
                <c:pt idx="6">
                  <c:v>6.425948952702482</c:v>
                </c:pt>
                <c:pt idx="7">
                  <c:v>5.601642039498668</c:v>
                </c:pt>
                <c:pt idx="8">
                  <c:v>4.559554197863555</c:v>
                </c:pt>
                <c:pt idx="9">
                  <c:v>2.8465565373387784</c:v>
                </c:pt>
                <c:pt idx="10">
                  <c:v>1.7439870670802295</c:v>
                </c:pt>
                <c:pt idx="11">
                  <c:v>0.6503765103507358</c:v>
                </c:pt>
                <c:pt idx="12">
                  <c:v>0.0336633135267259</c:v>
                </c:pt>
                <c:pt idx="13">
                  <c:v>0.001742372214131563</c:v>
                </c:pt>
                <c:pt idx="14">
                  <c:v>9.018306914893603E-05</c:v>
                </c:pt>
              </c:numCache>
            </c:numRef>
          </c:yVal>
          <c:smooth val="1"/>
        </c:ser>
        <c:ser>
          <c:idx val="150"/>
          <c:order val="1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(simulated)'!$B$152:$P$152</c:f>
              <c:numCache>
                <c:ptCount val="15"/>
                <c:pt idx="0">
                  <c:v>0</c:v>
                </c:pt>
                <c:pt idx="1">
                  <c:v>0.09806283391735973</c:v>
                </c:pt>
                <c:pt idx="2">
                  <c:v>0.473203304977973</c:v>
                </c:pt>
                <c:pt idx="3">
                  <c:v>0.9058738520620003</c:v>
                </c:pt>
                <c:pt idx="4">
                  <c:v>2.288262282176659</c:v>
                </c:pt>
                <c:pt idx="5">
                  <c:v>3.5706659927609508</c:v>
                </c:pt>
                <c:pt idx="6">
                  <c:v>4.497777536707631</c:v>
                </c:pt>
                <c:pt idx="7">
                  <c:v>4.432574046011331</c:v>
                </c:pt>
                <c:pt idx="8">
                  <c:v>4.030286871337188</c:v>
                </c:pt>
                <c:pt idx="9">
                  <c:v>3.075032528105963</c:v>
                </c:pt>
                <c:pt idx="10">
                  <c:v>2.2748131713200133</c:v>
                </c:pt>
                <c:pt idx="11">
                  <c:v>1.2266602427057676</c:v>
                </c:pt>
                <c:pt idx="12">
                  <c:v>0.19103693344299552</c:v>
                </c:pt>
                <c:pt idx="13">
                  <c:v>0.02974807680916407</c:v>
                </c:pt>
                <c:pt idx="14">
                  <c:v>0.004632340173456656</c:v>
                </c:pt>
              </c:numCache>
            </c:numRef>
          </c:yVal>
          <c:smooth val="1"/>
        </c:ser>
        <c:ser>
          <c:idx val="151"/>
          <c:order val="1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(simulated)'!$B$153:$P$153</c:f>
              <c:numCache>
                <c:ptCount val="15"/>
                <c:pt idx="0">
                  <c:v>0</c:v>
                </c:pt>
                <c:pt idx="1">
                  <c:v>0.16273237783900277</c:v>
                </c:pt>
                <c:pt idx="2">
                  <c:v>0.781340594632382</c:v>
                </c:pt>
                <c:pt idx="3">
                  <c:v>1.486390660889552</c:v>
                </c:pt>
                <c:pt idx="4">
                  <c:v>3.6609781753039736</c:v>
                </c:pt>
                <c:pt idx="5">
                  <c:v>5.497788518451864</c:v>
                </c:pt>
                <c:pt idx="6">
                  <c:v>6.40445594176542</c:v>
                </c:pt>
                <c:pt idx="7">
                  <c:v>5.826862558074383</c:v>
                </c:pt>
                <c:pt idx="8">
                  <c:v>4.884580054372567</c:v>
                </c:pt>
                <c:pt idx="9">
                  <c:v>3.159812380360573</c:v>
                </c:pt>
                <c:pt idx="10">
                  <c:v>1.9785798374790158</c:v>
                </c:pt>
                <c:pt idx="11">
                  <c:v>0.7633627201791711</c:v>
                </c:pt>
                <c:pt idx="12">
                  <c:v>0.043500833922583644</c:v>
                </c:pt>
                <c:pt idx="13">
                  <c:v>0.0024785676590333362</c:v>
                </c:pt>
                <c:pt idx="14">
                  <c:v>0.00014122252277356157</c:v>
                </c:pt>
              </c:numCache>
            </c:numRef>
          </c:yVal>
          <c:smooth val="1"/>
        </c:ser>
        <c:ser>
          <c:idx val="152"/>
          <c:order val="1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(simulated)'!$B$154:$P$154</c:f>
              <c:numCache>
                <c:ptCount val="15"/>
                <c:pt idx="0">
                  <c:v>0</c:v>
                </c:pt>
                <c:pt idx="1">
                  <c:v>0.13483297694582536</c:v>
                </c:pt>
                <c:pt idx="2">
                  <c:v>0.6502936527869526</c:v>
                </c:pt>
                <c:pt idx="3">
                  <c:v>1.244143463349263</c:v>
                </c:pt>
                <c:pt idx="4">
                  <c:v>3.137527086002966</c:v>
                </c:pt>
                <c:pt idx="5">
                  <c:v>4.894163162655327</c:v>
                </c:pt>
                <c:pt idx="6">
                  <c:v>6.205048712136479</c:v>
                </c:pt>
                <c:pt idx="7">
                  <c:v>6.205357498630008</c:v>
                </c:pt>
                <c:pt idx="8">
                  <c:v>5.7606699309546405</c:v>
                </c:pt>
                <c:pt idx="9">
                  <c:v>4.632812763245537</c:v>
                </c:pt>
                <c:pt idx="10">
                  <c:v>3.636954754817284</c:v>
                </c:pt>
                <c:pt idx="11">
                  <c:v>2.2196104174336315</c:v>
                </c:pt>
                <c:pt idx="12">
                  <c:v>0.5026954820673758</c:v>
                </c:pt>
                <c:pt idx="13">
                  <c:v>0.11384483691094982</c:v>
                </c:pt>
                <c:pt idx="14">
                  <c:v>0.025782302261493365</c:v>
                </c:pt>
              </c:numCache>
            </c:numRef>
          </c:yVal>
          <c:smooth val="1"/>
        </c:ser>
        <c:ser>
          <c:idx val="153"/>
          <c:order val="1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(simulated)'!$B$155:$P$155</c:f>
              <c:numCache>
                <c:ptCount val="15"/>
                <c:pt idx="0">
                  <c:v>0</c:v>
                </c:pt>
                <c:pt idx="1">
                  <c:v>0.20394230789013737</c:v>
                </c:pt>
                <c:pt idx="2">
                  <c:v>0.977225780120613</c:v>
                </c:pt>
                <c:pt idx="3">
                  <c:v>1.8545293664731508</c:v>
                </c:pt>
                <c:pt idx="4">
                  <c:v>4.528767351890986</c:v>
                </c:pt>
                <c:pt idx="5">
                  <c:v>6.736900991976981</c:v>
                </c:pt>
                <c:pt idx="6">
                  <c:v>7.7885266164510645</c:v>
                </c:pt>
                <c:pt idx="7">
                  <c:v>7.123347753329604</c:v>
                </c:pt>
                <c:pt idx="8">
                  <c:v>6.060717965535323</c:v>
                </c:pt>
                <c:pt idx="9">
                  <c:v>4.109057834672031</c:v>
                </c:pt>
                <c:pt idx="10">
                  <c:v>2.725044541918926</c:v>
                </c:pt>
                <c:pt idx="11">
                  <c:v>1.1884153638346957</c:v>
                </c:pt>
                <c:pt idx="12">
                  <c:v>0.09828180739157978</c:v>
                </c:pt>
                <c:pt idx="13">
                  <c:v>0.008127626938084567</c:v>
                </c:pt>
                <c:pt idx="14">
                  <c:v>0.0006721317131497257</c:v>
                </c:pt>
              </c:numCache>
            </c:numRef>
          </c:yVal>
          <c:smooth val="1"/>
        </c:ser>
        <c:ser>
          <c:idx val="154"/>
          <c:order val="1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(simulated)'!$B$156:$P$156</c:f>
              <c:numCache>
                <c:ptCount val="15"/>
                <c:pt idx="0">
                  <c:v>0</c:v>
                </c:pt>
                <c:pt idx="1">
                  <c:v>0.2350535857769546</c:v>
                </c:pt>
                <c:pt idx="2">
                  <c:v>1.123264497875129</c:v>
                </c:pt>
                <c:pt idx="3">
                  <c:v>2.124391070567129</c:v>
                </c:pt>
                <c:pt idx="4">
                  <c:v>5.114550209173169</c:v>
                </c:pt>
                <c:pt idx="5">
                  <c:v>7.436281611773288</c:v>
                </c:pt>
                <c:pt idx="6">
                  <c:v>8.170425755043533</c:v>
                </c:pt>
                <c:pt idx="7">
                  <c:v>7.06089886372729</c:v>
                </c:pt>
                <c:pt idx="8">
                  <c:v>5.652663228468844</c:v>
                </c:pt>
                <c:pt idx="9">
                  <c:v>3.3682734559083882</c:v>
                </c:pt>
                <c:pt idx="10">
                  <c:v>1.95500250853115</c:v>
                </c:pt>
                <c:pt idx="11">
                  <c:v>0.6512276809712404</c:v>
                </c:pt>
                <c:pt idx="12">
                  <c:v>0.023962303131120414</c:v>
                </c:pt>
                <c:pt idx="13">
                  <c:v>0.0008816511509838645</c:v>
                </c:pt>
                <c:pt idx="14">
                  <c:v>3.243881628007214E-05</c:v>
                </c:pt>
              </c:numCache>
            </c:numRef>
          </c:yVal>
          <c:smooth val="1"/>
        </c:ser>
        <c:ser>
          <c:idx val="155"/>
          <c:order val="1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(simulated)'!$B$157:$P$157</c:f>
              <c:numCache>
                <c:ptCount val="15"/>
                <c:pt idx="0">
                  <c:v>0</c:v>
                </c:pt>
                <c:pt idx="1">
                  <c:v>0.1783526069326195</c:v>
                </c:pt>
                <c:pt idx="2">
                  <c:v>0.8507137908851887</c:v>
                </c:pt>
                <c:pt idx="3">
                  <c:v>1.6054540517091584</c:v>
                </c:pt>
                <c:pt idx="4">
                  <c:v>3.839366232883135</c:v>
                </c:pt>
                <c:pt idx="5">
                  <c:v>5.557876411227895</c:v>
                </c:pt>
                <c:pt idx="6">
                  <c:v>6.167859607201056</c:v>
                </c:pt>
                <c:pt idx="7">
                  <c:v>5.49449514071977</c:v>
                </c:pt>
                <c:pt idx="8">
                  <c:v>4.5990318777191455</c:v>
                </c:pt>
                <c:pt idx="9">
                  <c:v>3.0651834279013306</c:v>
                </c:pt>
                <c:pt idx="10">
                  <c:v>2.0140781257502476</c:v>
                </c:pt>
                <c:pt idx="11">
                  <c:v>0.8660127709786137</c:v>
                </c:pt>
                <c:pt idx="12">
                  <c:v>0.06877276742840441</c:v>
                </c:pt>
                <c:pt idx="13">
                  <c:v>0.005461422720303869</c:v>
                </c:pt>
                <c:pt idx="14">
                  <c:v>0.0004337056547791457</c:v>
                </c:pt>
              </c:numCache>
            </c:numRef>
          </c:yVal>
          <c:smooth val="1"/>
        </c:ser>
        <c:ser>
          <c:idx val="156"/>
          <c:order val="1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(simulated)'!$B$158:$P$158</c:f>
              <c:numCache>
                <c:ptCount val="15"/>
                <c:pt idx="0">
                  <c:v>0</c:v>
                </c:pt>
                <c:pt idx="1">
                  <c:v>0.12100981616002995</c:v>
                </c:pt>
                <c:pt idx="2">
                  <c:v>0.584212011165103</c:v>
                </c:pt>
                <c:pt idx="3">
                  <c:v>1.1190357750404318</c:v>
                </c:pt>
                <c:pt idx="4">
                  <c:v>2.832984570674211</c:v>
                </c:pt>
                <c:pt idx="5">
                  <c:v>4.433812795805493</c:v>
                </c:pt>
                <c:pt idx="6">
                  <c:v>5.611584290934726</c:v>
                </c:pt>
                <c:pt idx="7">
                  <c:v>5.548837088958155</c:v>
                </c:pt>
                <c:pt idx="8">
                  <c:v>5.05679289259132</c:v>
                </c:pt>
                <c:pt idx="9">
                  <c:v>3.8680667035169134</c:v>
                </c:pt>
                <c:pt idx="10">
                  <c:v>2.8649613123809208</c:v>
                </c:pt>
                <c:pt idx="11">
                  <c:v>1.5469785877917568</c:v>
                </c:pt>
                <c:pt idx="12">
                  <c:v>0.2417157304744026</c:v>
                </c:pt>
                <c:pt idx="13">
                  <c:v>0.03776284365362321</c:v>
                </c:pt>
                <c:pt idx="14">
                  <c:v>0.005899625688502234</c:v>
                </c:pt>
              </c:numCache>
            </c:numRef>
          </c:yVal>
          <c:smooth val="1"/>
        </c:ser>
        <c:ser>
          <c:idx val="157"/>
          <c:order val="1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(simulated)'!$B$159:$P$159</c:f>
              <c:numCache>
                <c:ptCount val="15"/>
                <c:pt idx="0">
                  <c:v>0</c:v>
                </c:pt>
                <c:pt idx="1">
                  <c:v>0.1044715805743557</c:v>
                </c:pt>
                <c:pt idx="2">
                  <c:v>0.502733601099309</c:v>
                </c:pt>
                <c:pt idx="3">
                  <c:v>0.9591890542443219</c:v>
                </c:pt>
                <c:pt idx="4">
                  <c:v>2.3938259890143674</c:v>
                </c:pt>
                <c:pt idx="5">
                  <c:v>3.6823506099779273</c:v>
                </c:pt>
                <c:pt idx="6">
                  <c:v>4.565779621398676</c:v>
                </c:pt>
                <c:pt idx="7">
                  <c:v>4.493202374102254</c:v>
                </c:pt>
                <c:pt idx="8">
                  <c:v>4.123011772466389</c:v>
                </c:pt>
                <c:pt idx="9">
                  <c:v>3.263864705329374</c:v>
                </c:pt>
                <c:pt idx="10">
                  <c:v>2.532576063800239</c:v>
                </c:pt>
                <c:pt idx="11">
                  <c:v>1.5139184836739878</c:v>
                </c:pt>
                <c:pt idx="12">
                  <c:v>0.3226364118259604</c:v>
                </c:pt>
                <c:pt idx="13">
                  <c:v>0.06875659401229155</c:v>
                </c:pt>
                <c:pt idx="14">
                  <c:v>0.014652621478628195</c:v>
                </c:pt>
              </c:numCache>
            </c:numRef>
          </c:yVal>
          <c:smooth val="1"/>
        </c:ser>
        <c:ser>
          <c:idx val="158"/>
          <c:order val="1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(simulated)'!$B$160:$P$160</c:f>
              <c:numCache>
                <c:ptCount val="15"/>
                <c:pt idx="0">
                  <c:v>0</c:v>
                </c:pt>
                <c:pt idx="1">
                  <c:v>0.13023667088647384</c:v>
                </c:pt>
                <c:pt idx="2">
                  <c:v>0.6290975034605403</c:v>
                </c:pt>
                <c:pt idx="3">
                  <c:v>1.2056968612471157</c:v>
                </c:pt>
                <c:pt idx="4">
                  <c:v>3.0556658164382293</c:v>
                </c:pt>
                <c:pt idx="5">
                  <c:v>4.77310417118637</c:v>
                </c:pt>
                <c:pt idx="6">
                  <c:v>5.945033101485628</c:v>
                </c:pt>
                <c:pt idx="7">
                  <c:v>5.702174747390263</c:v>
                </c:pt>
                <c:pt idx="8">
                  <c:v>4.9816702505230115</c:v>
                </c:pt>
                <c:pt idx="9">
                  <c:v>3.418033700272917</c:v>
                </c:pt>
                <c:pt idx="10">
                  <c:v>2.230344513037333</c:v>
                </c:pt>
                <c:pt idx="11">
                  <c:v>0.9179083136265065</c:v>
                </c:pt>
                <c:pt idx="12">
                  <c:v>0.06241720258218281</c:v>
                </c:pt>
                <c:pt idx="13">
                  <c:v>0.004240438188839352</c:v>
                </c:pt>
                <c:pt idx="14">
                  <c:v>0.0002880824537393749</c:v>
                </c:pt>
              </c:numCache>
            </c:numRef>
          </c:yVal>
          <c:smooth val="1"/>
        </c:ser>
        <c:ser>
          <c:idx val="159"/>
          <c:order val="1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(simulated)'!$B$161:$P$161</c:f>
              <c:numCache>
                <c:ptCount val="15"/>
                <c:pt idx="0">
                  <c:v>0</c:v>
                </c:pt>
                <c:pt idx="1">
                  <c:v>0.14694692007636073</c:v>
                </c:pt>
                <c:pt idx="2">
                  <c:v>0.7042854129850482</c:v>
                </c:pt>
                <c:pt idx="3">
                  <c:v>1.336929867265594</c:v>
                </c:pt>
                <c:pt idx="4">
                  <c:v>3.268044021114333</c:v>
                </c:pt>
                <c:pt idx="5">
                  <c:v>4.867050701397474</c:v>
                </c:pt>
                <c:pt idx="6">
                  <c:v>5.633162446644668</c:v>
                </c:pt>
                <c:pt idx="7">
                  <c:v>5.1512573591508195</c:v>
                </c:pt>
                <c:pt idx="8">
                  <c:v>4.378066951461362</c:v>
                </c:pt>
                <c:pt idx="9">
                  <c:v>2.957183008086146</c:v>
                </c:pt>
                <c:pt idx="10">
                  <c:v>1.9521226614410891</c:v>
                </c:pt>
                <c:pt idx="11">
                  <c:v>0.8430520326739216</c:v>
                </c:pt>
                <c:pt idx="12">
                  <c:v>0.06768471041692845</c:v>
                </c:pt>
                <c:pt idx="13">
                  <c:v>0.005433883222515655</c:v>
                </c:pt>
                <c:pt idx="14">
                  <c:v>0.0004362445617568471</c:v>
                </c:pt>
              </c:numCache>
            </c:numRef>
          </c:yVal>
          <c:smooth val="1"/>
        </c:ser>
        <c:ser>
          <c:idx val="160"/>
          <c:order val="1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(simulated)'!$B$162:$P$162</c:f>
              <c:numCache>
                <c:ptCount val="15"/>
                <c:pt idx="0">
                  <c:v>0</c:v>
                </c:pt>
                <c:pt idx="1">
                  <c:v>0.1117927106456764</c:v>
                </c:pt>
                <c:pt idx="2">
                  <c:v>0.5376152357063253</c:v>
                </c:pt>
                <c:pt idx="3">
                  <c:v>1.024712875967662</c:v>
                </c:pt>
                <c:pt idx="4">
                  <c:v>2.541693332631918</c:v>
                </c:pt>
                <c:pt idx="5">
                  <c:v>3.849680745799337</c:v>
                </c:pt>
                <c:pt idx="6">
                  <c:v>4.530584778107388</c:v>
                </c:pt>
                <c:pt idx="7">
                  <c:v>4.130737423248735</c:v>
                </c:pt>
                <c:pt idx="8">
                  <c:v>3.4477109318178853</c:v>
                </c:pt>
                <c:pt idx="9">
                  <c:v>2.182571997834466</c:v>
                </c:pt>
                <c:pt idx="10">
                  <c:v>1.325245257051229</c:v>
                </c:pt>
                <c:pt idx="11">
                  <c:v>0.47672400868262993</c:v>
                </c:pt>
                <c:pt idx="12">
                  <c:v>0.021863998252346053</c:v>
                </c:pt>
                <c:pt idx="13">
                  <c:v>0.0010023428181769945</c:v>
                </c:pt>
                <c:pt idx="14">
                  <c:v>4.5951840498143084E-05</c:v>
                </c:pt>
              </c:numCache>
            </c:numRef>
          </c:yVal>
          <c:smooth val="1"/>
        </c:ser>
        <c:ser>
          <c:idx val="161"/>
          <c:order val="1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(simulated)'!$B$163:$P$163</c:f>
              <c:numCache>
                <c:ptCount val="15"/>
                <c:pt idx="0">
                  <c:v>0</c:v>
                </c:pt>
                <c:pt idx="1">
                  <c:v>0.08936701281387563</c:v>
                </c:pt>
                <c:pt idx="2">
                  <c:v>0.4326380904093497</c:v>
                </c:pt>
                <c:pt idx="3">
                  <c:v>0.8315664792676033</c:v>
                </c:pt>
                <c:pt idx="4">
                  <c:v>2.1345598216462696</c:v>
                </c:pt>
                <c:pt idx="5">
                  <c:v>3.411196382148095</c:v>
                </c:pt>
                <c:pt idx="6">
                  <c:v>4.50308365730241</c:v>
                </c:pt>
                <c:pt idx="7">
                  <c:v>4.646353556371038</c:v>
                </c:pt>
                <c:pt idx="8">
                  <c:v>4.4199687584943765</c:v>
                </c:pt>
                <c:pt idx="9">
                  <c:v>3.6862710976391173</c:v>
                </c:pt>
                <c:pt idx="10">
                  <c:v>2.9781518716662827</c:v>
                </c:pt>
                <c:pt idx="11">
                  <c:v>1.9139695276478434</c:v>
                </c:pt>
                <c:pt idx="12">
                  <c:v>0.5043517154532482</c:v>
                </c:pt>
                <c:pt idx="13">
                  <c:v>0.1328844901707882</c:v>
                </c:pt>
                <c:pt idx="14">
                  <c:v>0.03501185160129788</c:v>
                </c:pt>
              </c:numCache>
            </c:numRef>
          </c:yVal>
          <c:smooth val="1"/>
        </c:ser>
        <c:ser>
          <c:idx val="162"/>
          <c:order val="1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(simulated)'!$B$164:$P$164</c:f>
              <c:numCache>
                <c:ptCount val="15"/>
                <c:pt idx="0">
                  <c:v>0</c:v>
                </c:pt>
                <c:pt idx="1">
                  <c:v>0.21360610735925464</c:v>
                </c:pt>
                <c:pt idx="2">
                  <c:v>1.0165639219792253</c:v>
                </c:pt>
                <c:pt idx="3">
                  <c:v>1.9129748288600874</c:v>
                </c:pt>
                <c:pt idx="4">
                  <c:v>4.521586957002979</c:v>
                </c:pt>
                <c:pt idx="5">
                  <c:v>6.426384936152364</c:v>
                </c:pt>
                <c:pt idx="6">
                  <c:v>6.856424259838506</c:v>
                </c:pt>
                <c:pt idx="7">
                  <c:v>5.85585920297357</c:v>
                </c:pt>
                <c:pt idx="8">
                  <c:v>4.690680007796287</c:v>
                </c:pt>
                <c:pt idx="9">
                  <c:v>2.855439508101937</c:v>
                </c:pt>
                <c:pt idx="10">
                  <c:v>1.7115871752802843</c:v>
                </c:pt>
                <c:pt idx="11">
                  <c:v>0.6120677394188938</c:v>
                </c:pt>
                <c:pt idx="12">
                  <c:v>0.02795451352311607</c:v>
                </c:pt>
                <c:pt idx="13">
                  <c:v>0.001276734140119962</c:v>
                </c:pt>
                <c:pt idx="14">
                  <c:v>5.831080061784548E-05</c:v>
                </c:pt>
              </c:numCache>
            </c:numRef>
          </c:yVal>
          <c:smooth val="1"/>
        </c:ser>
        <c:ser>
          <c:idx val="163"/>
          <c:order val="1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(simulated)'!$B$165:$P$165</c:f>
              <c:numCache>
                <c:ptCount val="15"/>
                <c:pt idx="0">
                  <c:v>0</c:v>
                </c:pt>
                <c:pt idx="1">
                  <c:v>0.16498093420762094</c:v>
                </c:pt>
                <c:pt idx="2">
                  <c:v>0.7953208520077922</c:v>
                </c:pt>
                <c:pt idx="3">
                  <c:v>1.5205603957778686</c:v>
                </c:pt>
                <c:pt idx="4">
                  <c:v>3.819787433658216</c:v>
                </c:pt>
                <c:pt idx="5">
                  <c:v>5.904481127444238</c:v>
                </c:pt>
                <c:pt idx="6">
                  <c:v>7.270107724602</c:v>
                </c:pt>
                <c:pt idx="7">
                  <c:v>6.971843948760102</c:v>
                </c:pt>
                <c:pt idx="8">
                  <c:v>6.146708413805725</c:v>
                </c:pt>
                <c:pt idx="9">
                  <c:v>4.379576176377559</c:v>
                </c:pt>
                <c:pt idx="10">
                  <c:v>3.0118020362494384</c:v>
                </c:pt>
                <c:pt idx="11">
                  <c:v>1.3980541092988614</c:v>
                </c:pt>
                <c:pt idx="12">
                  <c:v>0.13849190486120863</c:v>
                </c:pt>
                <c:pt idx="13">
                  <c:v>0.013716251381766567</c:v>
                </c:pt>
                <c:pt idx="14">
                  <c:v>0.0013584587791572514</c:v>
                </c:pt>
              </c:numCache>
            </c:numRef>
          </c:yVal>
          <c:smooth val="1"/>
        </c:ser>
        <c:ser>
          <c:idx val="164"/>
          <c:order val="1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(simulated)'!$B$166:$P$166</c:f>
              <c:numCache>
                <c:ptCount val="15"/>
                <c:pt idx="0">
                  <c:v>0</c:v>
                </c:pt>
                <c:pt idx="1">
                  <c:v>0.1987556348703758</c:v>
                </c:pt>
                <c:pt idx="2">
                  <c:v>0.9501414763109101</c:v>
                </c:pt>
                <c:pt idx="3">
                  <c:v>1.7977368961544506</c:v>
                </c:pt>
                <c:pt idx="4">
                  <c:v>4.334775538779684</c:v>
                </c:pt>
                <c:pt idx="5">
                  <c:v>6.31389732344221</c:v>
                </c:pt>
                <c:pt idx="6">
                  <c:v>6.950507494453899</c:v>
                </c:pt>
                <c:pt idx="7">
                  <c:v>6.00659652074685</c:v>
                </c:pt>
                <c:pt idx="8">
                  <c:v>4.801683282440084</c:v>
                </c:pt>
                <c:pt idx="9">
                  <c:v>2.8455634346143004</c:v>
                </c:pt>
                <c:pt idx="10">
                  <c:v>1.6400078975464139</c:v>
                </c:pt>
                <c:pt idx="11">
                  <c:v>0.5380338000408139</c:v>
                </c:pt>
                <c:pt idx="12">
                  <c:v>0.018898804978097802</c:v>
                </c:pt>
                <c:pt idx="13">
                  <c:v>0.0006637809245642094</c:v>
                </c:pt>
                <c:pt idx="14">
                  <c:v>2.3313913952116122E-05</c:v>
                </c:pt>
              </c:numCache>
            </c:numRef>
          </c:yVal>
          <c:smooth val="1"/>
        </c:ser>
        <c:ser>
          <c:idx val="165"/>
          <c:order val="1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(simulated)'!$B$167:$P$167</c:f>
              <c:numCache>
                <c:ptCount val="15"/>
                <c:pt idx="0">
                  <c:v>0</c:v>
                </c:pt>
                <c:pt idx="1">
                  <c:v>0.14117635844766727</c:v>
                </c:pt>
                <c:pt idx="2">
                  <c:v>0.6805281618091011</c:v>
                </c:pt>
                <c:pt idx="3">
                  <c:v>1.3010955764822796</c:v>
                </c:pt>
                <c:pt idx="4">
                  <c:v>3.271226698160025</c:v>
                </c:pt>
                <c:pt idx="5">
                  <c:v>5.075304311189416</c:v>
                </c:pt>
                <c:pt idx="6">
                  <c:v>6.347812591795114</c:v>
                </c:pt>
                <c:pt idx="7">
                  <c:v>6.2425520132179555</c:v>
                </c:pt>
                <c:pt idx="8">
                  <c:v>5.685464068582978</c:v>
                </c:pt>
                <c:pt idx="9">
                  <c:v>4.382696396091849</c:v>
                </c:pt>
                <c:pt idx="10">
                  <c:v>3.289897538600206</c:v>
                </c:pt>
                <c:pt idx="11">
                  <c:v>1.8326684422626802</c:v>
                </c:pt>
                <c:pt idx="12">
                  <c:v>0.315337745022091</c:v>
                </c:pt>
                <c:pt idx="13">
                  <c:v>0.054254954698758205</c:v>
                </c:pt>
                <c:pt idx="14">
                  <c:v>0.009334753428848075</c:v>
                </c:pt>
              </c:numCache>
            </c:numRef>
          </c:yVal>
          <c:smooth val="1"/>
        </c:ser>
        <c:ser>
          <c:idx val="166"/>
          <c:order val="1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(simulated)'!$B$168:$P$168</c:f>
              <c:numCache>
                <c:ptCount val="15"/>
                <c:pt idx="0">
                  <c:v>0</c:v>
                </c:pt>
                <c:pt idx="1">
                  <c:v>0.15109047679894505</c:v>
                </c:pt>
                <c:pt idx="2">
                  <c:v>0.723372584048344</c:v>
                </c:pt>
                <c:pt idx="3">
                  <c:v>1.3714551493241645</c:v>
                </c:pt>
                <c:pt idx="4">
                  <c:v>3.3390908667508614</c:v>
                </c:pt>
                <c:pt idx="5">
                  <c:v>4.957541018326289</c:v>
                </c:pt>
                <c:pt idx="6">
                  <c:v>5.757418749944119</c:v>
                </c:pt>
                <c:pt idx="7">
                  <c:v>5.3381357214014145</c:v>
                </c:pt>
                <c:pt idx="8">
                  <c:v>4.633674142193819</c:v>
                </c:pt>
                <c:pt idx="9">
                  <c:v>3.3034549718637916</c:v>
                </c:pt>
                <c:pt idx="10">
                  <c:v>2.3159809817908954</c:v>
                </c:pt>
                <c:pt idx="11">
                  <c:v>1.132217146402703</c:v>
                </c:pt>
                <c:pt idx="12">
                  <c:v>0.13208417706696557</c:v>
                </c:pt>
                <c:pt idx="13">
                  <c:v>0.015408722697361177</c:v>
                </c:pt>
                <c:pt idx="14">
                  <c:v>0.0017975562281730892</c:v>
                </c:pt>
              </c:numCache>
            </c:numRef>
          </c:yVal>
          <c:smooth val="1"/>
        </c:ser>
        <c:ser>
          <c:idx val="167"/>
          <c:order val="1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(simulated)'!$B$169:$P$169</c:f>
              <c:numCache>
                <c:ptCount val="15"/>
                <c:pt idx="0">
                  <c:v>0</c:v>
                </c:pt>
                <c:pt idx="1">
                  <c:v>0.15361798618456138</c:v>
                </c:pt>
                <c:pt idx="2">
                  <c:v>0.7376617285846053</c:v>
                </c:pt>
                <c:pt idx="3">
                  <c:v>1.4036319300790423</c:v>
                </c:pt>
                <c:pt idx="4">
                  <c:v>3.4641824164518478</c:v>
                </c:pt>
                <c:pt idx="5">
                  <c:v>5.234826228365406</c:v>
                </c:pt>
                <c:pt idx="6">
                  <c:v>6.241265413323106</c:v>
                </c:pt>
                <c:pt idx="7">
                  <c:v>5.882752051751057</c:v>
                </c:pt>
                <c:pt idx="8">
                  <c:v>5.155686638790789</c:v>
                </c:pt>
                <c:pt idx="9">
                  <c:v>3.705765589738624</c:v>
                </c:pt>
                <c:pt idx="10">
                  <c:v>2.6042523649580978</c:v>
                </c:pt>
                <c:pt idx="11">
                  <c:v>1.2749666625463334</c:v>
                </c:pt>
                <c:pt idx="12">
                  <c:v>0.14914255086096484</c:v>
                </c:pt>
                <c:pt idx="13">
                  <c:v>0.017445720905733028</c:v>
                </c:pt>
                <c:pt idx="14">
                  <c:v>0.0020406864156597647</c:v>
                </c:pt>
              </c:numCache>
            </c:numRef>
          </c:yVal>
          <c:smooth val="1"/>
        </c:ser>
        <c:ser>
          <c:idx val="168"/>
          <c:order val="1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(simulated)'!$B$170:$P$170</c:f>
              <c:numCache>
                <c:ptCount val="15"/>
                <c:pt idx="0">
                  <c:v>0</c:v>
                </c:pt>
                <c:pt idx="1">
                  <c:v>0.14279274026504074</c:v>
                </c:pt>
                <c:pt idx="2">
                  <c:v>0.6834083064792632</c:v>
                </c:pt>
                <c:pt idx="3">
                  <c:v>1.2951790232771168</c:v>
                </c:pt>
                <c:pt idx="4">
                  <c:v>3.1499327166201363</c:v>
                </c:pt>
                <c:pt idx="5">
                  <c:v>4.67548110147385</c:v>
                </c:pt>
                <c:pt idx="6">
                  <c:v>5.451483513972459</c:v>
                </c:pt>
                <c:pt idx="7">
                  <c:v>5.098810873917262</c:v>
                </c:pt>
                <c:pt idx="8">
                  <c:v>4.478898397226017</c:v>
                </c:pt>
                <c:pt idx="9">
                  <c:v>3.28550173081729</c:v>
                </c:pt>
                <c:pt idx="10">
                  <c:v>2.3753669196185596</c:v>
                </c:pt>
                <c:pt idx="11">
                  <c:v>1.2363323450311883</c:v>
                </c:pt>
                <c:pt idx="12">
                  <c:v>0.17413037223237873</c:v>
                </c:pt>
                <c:pt idx="13">
                  <c:v>0.02452509449775413</c:v>
                </c:pt>
                <c:pt idx="14">
                  <c:v>0.0034541949941376553</c:v>
                </c:pt>
              </c:numCache>
            </c:numRef>
          </c:yVal>
          <c:smooth val="1"/>
        </c:ser>
        <c:ser>
          <c:idx val="169"/>
          <c:order val="1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(simulated)'!$B$171:$P$171</c:f>
              <c:numCache>
                <c:ptCount val="15"/>
                <c:pt idx="0">
                  <c:v>0</c:v>
                </c:pt>
                <c:pt idx="1">
                  <c:v>0.16216649390209203</c:v>
                </c:pt>
                <c:pt idx="2">
                  <c:v>0.7751500747527685</c:v>
                </c:pt>
                <c:pt idx="3">
                  <c:v>1.4665055754046767</c:v>
                </c:pt>
                <c:pt idx="4">
                  <c:v>3.536173486565805</c:v>
                </c:pt>
                <c:pt idx="5">
                  <c:v>5.156761214388199</c:v>
                </c:pt>
                <c:pt idx="6">
                  <c:v>5.7120587805360685</c:v>
                </c:pt>
                <c:pt idx="7">
                  <c:v>4.988712611256265</c:v>
                </c:pt>
                <c:pt idx="8">
                  <c:v>4.0433462960837225</c:v>
                </c:pt>
                <c:pt idx="9">
                  <c:v>2.477327776710202</c:v>
                </c:pt>
                <c:pt idx="10">
                  <c:v>1.4812188886088842</c:v>
                </c:pt>
                <c:pt idx="11">
                  <c:v>0.52427250064027</c:v>
                </c:pt>
                <c:pt idx="12">
                  <c:v>0.023159768354193155</c:v>
                </c:pt>
                <c:pt idx="13">
                  <c:v>0.0010230351178063444</c:v>
                </c:pt>
                <c:pt idx="14">
                  <c:v>4.519047141826384E-05</c:v>
                </c:pt>
              </c:numCache>
            </c:numRef>
          </c:yVal>
          <c:smooth val="1"/>
        </c:ser>
        <c:ser>
          <c:idx val="170"/>
          <c:order val="1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(simulated)'!$B$172:$P$172</c:f>
              <c:numCache>
                <c:ptCount val="15"/>
                <c:pt idx="0">
                  <c:v>0</c:v>
                </c:pt>
                <c:pt idx="1">
                  <c:v>0.1769389501579516</c:v>
                </c:pt>
                <c:pt idx="2">
                  <c:v>0.8395301193530786</c:v>
                </c:pt>
                <c:pt idx="3">
                  <c:v>1.5744988468969245</c:v>
                </c:pt>
                <c:pt idx="4">
                  <c:v>3.687148079514585</c:v>
                </c:pt>
                <c:pt idx="5">
                  <c:v>5.231797384070589</c:v>
                </c:pt>
                <c:pt idx="6">
                  <c:v>5.782089574293783</c:v>
                </c:pt>
                <c:pt idx="7">
                  <c:v>5.311491728788205</c:v>
                </c:pt>
                <c:pt idx="8">
                  <c:v>4.67792779062437</c:v>
                </c:pt>
                <c:pt idx="9">
                  <c:v>3.5387856537346454</c:v>
                </c:pt>
                <c:pt idx="10">
                  <c:v>2.664121856251508</c:v>
                </c:pt>
                <c:pt idx="11">
                  <c:v>1.5087852672281306</c:v>
                </c:pt>
                <c:pt idx="12">
                  <c:v>0.274035232195866</c:v>
                </c:pt>
                <c:pt idx="13">
                  <c:v>0.04977202301063276</c:v>
                </c:pt>
                <c:pt idx="14">
                  <c:v>0.009039911600856725</c:v>
                </c:pt>
              </c:numCache>
            </c:numRef>
          </c:yVal>
          <c:smooth val="1"/>
        </c:ser>
        <c:ser>
          <c:idx val="171"/>
          <c:order val="1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(simulated)'!$B$173:$P$173</c:f>
              <c:numCache>
                <c:ptCount val="15"/>
                <c:pt idx="0">
                  <c:v>0</c:v>
                </c:pt>
                <c:pt idx="1">
                  <c:v>0.1415659710009209</c:v>
                </c:pt>
                <c:pt idx="2">
                  <c:v>0.6806332906385422</c:v>
                </c:pt>
                <c:pt idx="3">
                  <c:v>1.2971397911061153</c:v>
                </c:pt>
                <c:pt idx="4">
                  <c:v>3.2216951002378837</c:v>
                </c:pt>
                <c:pt idx="5">
                  <c:v>4.91618602045481</c:v>
                </c:pt>
                <c:pt idx="6">
                  <c:v>5.98236240535536</c:v>
                </c:pt>
                <c:pt idx="7">
                  <c:v>5.760835502936093</c:v>
                </c:pt>
                <c:pt idx="8">
                  <c:v>5.161855552772185</c:v>
                </c:pt>
                <c:pt idx="9">
                  <c:v>3.882815046466408</c:v>
                </c:pt>
                <c:pt idx="10">
                  <c:v>2.857525150836321</c:v>
                </c:pt>
                <c:pt idx="11">
                  <c:v>1.5348458005211612</c:v>
                </c:pt>
                <c:pt idx="12">
                  <c:v>0.23715832748645232</c:v>
                </c:pt>
                <c:pt idx="13">
                  <c:v>0.03664360926912472</c:v>
                </c:pt>
                <c:pt idx="14">
                  <c:v>0.005661846721348011</c:v>
                </c:pt>
              </c:numCache>
            </c:numRef>
          </c:yVal>
          <c:smooth val="1"/>
        </c:ser>
        <c:ser>
          <c:idx val="172"/>
          <c:order val="1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(simulated)'!$B$174:$P$174</c:f>
              <c:numCache>
                <c:ptCount val="15"/>
                <c:pt idx="0">
                  <c:v>0</c:v>
                </c:pt>
                <c:pt idx="1">
                  <c:v>0.1859124932413131</c:v>
                </c:pt>
                <c:pt idx="2">
                  <c:v>0.8881525075798097</c:v>
                </c:pt>
                <c:pt idx="3">
                  <c:v>1.6792116602349418</c:v>
                </c:pt>
                <c:pt idx="4">
                  <c:v>4.041432065464695</c:v>
                </c:pt>
                <c:pt idx="5">
                  <c:v>5.888861007406523</c:v>
                </c:pt>
                <c:pt idx="6">
                  <c:v>6.556654700914507</c:v>
                </c:pt>
                <c:pt idx="7">
                  <c:v>5.798945671617421</c:v>
                </c:pt>
                <c:pt idx="8">
                  <c:v>4.785074143306615</c:v>
                </c:pt>
                <c:pt idx="9">
                  <c:v>3.0660645234573978</c:v>
                </c:pt>
                <c:pt idx="10">
                  <c:v>1.92665523793735</c:v>
                </c:pt>
                <c:pt idx="11">
                  <c:v>0.7555362789701416</c:v>
                </c:pt>
                <c:pt idx="12">
                  <c:v>0.045463139977888326</c:v>
                </c:pt>
                <c:pt idx="13">
                  <c:v>0.002735611976309884</c:v>
                </c:pt>
                <c:pt idx="14">
                  <c:v>0.00016460747949504164</c:v>
                </c:pt>
              </c:numCache>
            </c:numRef>
          </c:yVal>
          <c:smooth val="1"/>
        </c:ser>
        <c:ser>
          <c:idx val="173"/>
          <c:order val="1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(simulated)'!$B$175:$P$175</c:f>
              <c:numCache>
                <c:ptCount val="15"/>
                <c:pt idx="0">
                  <c:v>0</c:v>
                </c:pt>
                <c:pt idx="1">
                  <c:v>0.12991298240924162</c:v>
                </c:pt>
                <c:pt idx="2">
                  <c:v>0.6291846467675841</c:v>
                </c:pt>
                <c:pt idx="3">
                  <c:v>1.2098827412070845</c:v>
                </c:pt>
                <c:pt idx="4">
                  <c:v>3.108836649135907</c:v>
                </c:pt>
                <c:pt idx="5">
                  <c:v>4.964647935701699</c:v>
                </c:pt>
                <c:pt idx="6">
                  <c:v>6.4946600832774255</c:v>
                </c:pt>
                <c:pt idx="7">
                  <c:v>6.5814400859432824</c:v>
                </c:pt>
                <c:pt idx="8">
                  <c:v>6.104872680175485</c:v>
                </c:pt>
                <c:pt idx="9">
                  <c:v>4.772416488157768</c:v>
                </c:pt>
                <c:pt idx="10">
                  <c:v>3.5779095685480615</c:v>
                </c:pt>
                <c:pt idx="11">
                  <c:v>1.9618464275219099</c:v>
                </c:pt>
                <c:pt idx="12">
                  <c:v>0.31861315283526875</c:v>
                </c:pt>
                <c:pt idx="13">
                  <c:v>0.05172303530383654</c:v>
                </c:pt>
                <c:pt idx="14">
                  <c:v>0.008396614846798104</c:v>
                </c:pt>
              </c:numCache>
            </c:numRef>
          </c:yVal>
          <c:smooth val="1"/>
        </c:ser>
        <c:ser>
          <c:idx val="174"/>
          <c:order val="1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(simulated)'!$B$176:$P$176</c:f>
              <c:numCache>
                <c:ptCount val="15"/>
                <c:pt idx="0">
                  <c:v>0</c:v>
                </c:pt>
                <c:pt idx="1">
                  <c:v>0.1351139618823399</c:v>
                </c:pt>
                <c:pt idx="2">
                  <c:v>0.6529014072226716</c:v>
                </c:pt>
                <c:pt idx="3">
                  <c:v>1.2519153392015616</c:v>
                </c:pt>
                <c:pt idx="4">
                  <c:v>3.179167063571132</c:v>
                </c:pt>
                <c:pt idx="5">
                  <c:v>4.982405680022755</c:v>
                </c:pt>
                <c:pt idx="6">
                  <c:v>6.25296170109354</c:v>
                </c:pt>
                <c:pt idx="7">
                  <c:v>6.050498172511693</c:v>
                </c:pt>
                <c:pt idx="8">
                  <c:v>5.338148700523377</c:v>
                </c:pt>
                <c:pt idx="9">
                  <c:v>3.743754221708153</c:v>
                </c:pt>
                <c:pt idx="10">
                  <c:v>2.501624711203244</c:v>
                </c:pt>
                <c:pt idx="11">
                  <c:v>1.0820068342418059</c:v>
                </c:pt>
                <c:pt idx="12">
                  <c:v>0.08561690871899819</c:v>
                </c:pt>
                <c:pt idx="13">
                  <c:v>0.006769441349533955</c:v>
                </c:pt>
                <c:pt idx="14">
                  <c:v>0.0005352366650295462</c:v>
                </c:pt>
              </c:numCache>
            </c:numRef>
          </c:yVal>
          <c:smooth val="1"/>
        </c:ser>
        <c:ser>
          <c:idx val="175"/>
          <c:order val="1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(simulated)'!$B$177:$P$177</c:f>
              <c:numCache>
                <c:ptCount val="15"/>
                <c:pt idx="0">
                  <c:v>0</c:v>
                </c:pt>
                <c:pt idx="1">
                  <c:v>0.13680590910564294</c:v>
                </c:pt>
                <c:pt idx="2">
                  <c:v>0.6565249013565158</c:v>
                </c:pt>
                <c:pt idx="3">
                  <c:v>1.2482831137054466</c:v>
                </c:pt>
                <c:pt idx="4">
                  <c:v>3.0714708729756497</c:v>
                </c:pt>
                <c:pt idx="5">
                  <c:v>4.621060749980096</c:v>
                </c:pt>
                <c:pt idx="6">
                  <c:v>5.464065863888549</c:v>
                </c:pt>
                <c:pt idx="7">
                  <c:v>5.110545969969776</c:v>
                </c:pt>
                <c:pt idx="8">
                  <c:v>4.4462016095345</c:v>
                </c:pt>
                <c:pt idx="9">
                  <c:v>3.1513958589865556</c:v>
                </c:pt>
                <c:pt idx="10">
                  <c:v>2.184701768107339</c:v>
                </c:pt>
                <c:pt idx="11">
                  <c:v>1.0410670587563375</c:v>
                </c:pt>
                <c:pt idx="12">
                  <c:v>0.11231739432369359</c:v>
                </c:pt>
                <c:pt idx="13">
                  <c:v>0.012117160893496612</c:v>
                </c:pt>
                <c:pt idx="14">
                  <c:v>0.0013072381961868643</c:v>
                </c:pt>
              </c:numCache>
            </c:numRef>
          </c:yVal>
          <c:smooth val="1"/>
        </c:ser>
        <c:ser>
          <c:idx val="176"/>
          <c:order val="1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(simulated)'!$B$178:$P$178</c:f>
              <c:numCache>
                <c:ptCount val="15"/>
                <c:pt idx="0">
                  <c:v>0</c:v>
                </c:pt>
                <c:pt idx="1">
                  <c:v>0.12574396778038924</c:v>
                </c:pt>
                <c:pt idx="2">
                  <c:v>0.6047698401737113</c:v>
                </c:pt>
                <c:pt idx="3">
                  <c:v>1.1530001669923442</c:v>
                </c:pt>
                <c:pt idx="4">
                  <c:v>2.8665945088390696</c:v>
                </c:pt>
                <c:pt idx="5">
                  <c:v>4.374327768990459</c:v>
                </c:pt>
                <c:pt idx="6">
                  <c:v>5.296194016901734</c:v>
                </c:pt>
                <c:pt idx="7">
                  <c:v>5.045860716025404</c:v>
                </c:pt>
                <c:pt idx="8">
                  <c:v>4.454793068159933</c:v>
                </c:pt>
                <c:pt idx="9">
                  <c:v>3.230236082182714</c:v>
                </c:pt>
                <c:pt idx="10">
                  <c:v>2.2823312423507494</c:v>
                </c:pt>
                <c:pt idx="11">
                  <c:v>1.1268882502959396</c:v>
                </c:pt>
                <c:pt idx="12">
                  <c:v>0.13504872418463446</c:v>
                </c:pt>
                <c:pt idx="13">
                  <c:v>0.0161835579314039</c:v>
                </c:pt>
                <c:pt idx="14">
                  <c:v>0.0019393559469249597</c:v>
                </c:pt>
              </c:numCache>
            </c:numRef>
          </c:yVal>
          <c:smooth val="1"/>
        </c:ser>
        <c:ser>
          <c:idx val="177"/>
          <c:order val="1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(simulated)'!$B$179:$P$179</c:f>
              <c:numCache>
                <c:ptCount val="15"/>
                <c:pt idx="0">
                  <c:v>0</c:v>
                </c:pt>
                <c:pt idx="1">
                  <c:v>0.14014286977259127</c:v>
                </c:pt>
                <c:pt idx="2">
                  <c:v>0.675818435364099</c:v>
                </c:pt>
                <c:pt idx="3">
                  <c:v>1.2926739014351996</c:v>
                </c:pt>
                <c:pt idx="4">
                  <c:v>3.2540278873138715</c:v>
                </c:pt>
                <c:pt idx="5">
                  <c:v>5.04920838404995</c:v>
                </c:pt>
                <c:pt idx="6">
                  <c:v>6.280152134593381</c:v>
                </c:pt>
                <c:pt idx="7">
                  <c:v>6.101134494281626</c:v>
                </c:pt>
                <c:pt idx="8">
                  <c:v>5.461581478909463</c:v>
                </c:pt>
                <c:pt idx="9">
                  <c:v>4.029357184671663</c:v>
                </c:pt>
                <c:pt idx="10">
                  <c:v>2.877704542117897</c:v>
                </c:pt>
                <c:pt idx="11">
                  <c:v>1.4444050849091352</c:v>
                </c:pt>
                <c:pt idx="12">
                  <c:v>0.18124799514998371</c:v>
                </c:pt>
                <c:pt idx="13">
                  <c:v>0.0227402165751893</c:v>
                </c:pt>
                <c:pt idx="14">
                  <c:v>0.0028530932915320838</c:v>
                </c:pt>
              </c:numCache>
            </c:numRef>
          </c:yVal>
          <c:smooth val="1"/>
        </c:ser>
        <c:ser>
          <c:idx val="178"/>
          <c:order val="1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(simulated)'!$B$180:$P$180</c:f>
              <c:numCache>
                <c:ptCount val="15"/>
                <c:pt idx="0">
                  <c:v>0</c:v>
                </c:pt>
                <c:pt idx="1">
                  <c:v>0.15059194336799056</c:v>
                </c:pt>
                <c:pt idx="2">
                  <c:v>0.7249074704530588</c:v>
                </c:pt>
                <c:pt idx="3">
                  <c:v>1.3833212956058187</c:v>
                </c:pt>
                <c:pt idx="4">
                  <c:v>3.4456929265240155</c:v>
                </c:pt>
                <c:pt idx="5">
                  <c:v>5.2446053148215235</c:v>
                </c:pt>
                <c:pt idx="6">
                  <c:v>6.202858985211476</c:v>
                </c:pt>
                <c:pt idx="7">
                  <c:v>5.650108360253975</c:v>
                </c:pt>
                <c:pt idx="8">
                  <c:v>4.688294298601476</c:v>
                </c:pt>
                <c:pt idx="9">
                  <c:v>2.902441746928436</c:v>
                </c:pt>
                <c:pt idx="10">
                  <c:v>1.7091836708728907</c:v>
                </c:pt>
                <c:pt idx="11">
                  <c:v>0.5730245101631624</c:v>
                </c:pt>
                <c:pt idx="12">
                  <c:v>0.021069994246444543</c:v>
                </c:pt>
                <c:pt idx="13">
                  <c:v>0.000774040856172364</c:v>
                </c:pt>
                <c:pt idx="14">
                  <c:v>2.843563942502292E-05</c:v>
                </c:pt>
              </c:numCache>
            </c:numRef>
          </c:yVal>
          <c:smooth val="1"/>
        </c:ser>
        <c:ser>
          <c:idx val="179"/>
          <c:order val="1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(simulated)'!$B$181:$P$181</c:f>
              <c:numCache>
                <c:ptCount val="15"/>
                <c:pt idx="0">
                  <c:v>0</c:v>
                </c:pt>
                <c:pt idx="1">
                  <c:v>0.20805588276146392</c:v>
                </c:pt>
                <c:pt idx="2">
                  <c:v>0.9928087779775745</c:v>
                </c:pt>
                <c:pt idx="3">
                  <c:v>1.874595896549023</c:v>
                </c:pt>
                <c:pt idx="4">
                  <c:v>4.492485678870569</c:v>
                </c:pt>
                <c:pt idx="5">
                  <c:v>6.52427226150772</c:v>
                </c:pt>
                <c:pt idx="6">
                  <c:v>7.288100919372367</c:v>
                </c:pt>
                <c:pt idx="7">
                  <c:v>6.53629916117591</c:v>
                </c:pt>
                <c:pt idx="8">
                  <c:v>5.508568515097696</c:v>
                </c:pt>
                <c:pt idx="9">
                  <c:v>3.722450534008572</c:v>
                </c:pt>
                <c:pt idx="10">
                  <c:v>2.4801497356437285</c:v>
                </c:pt>
                <c:pt idx="11">
                  <c:v>1.0964722830229687</c:v>
                </c:pt>
                <c:pt idx="12">
                  <c:v>0.09464770063456211</c:v>
                </c:pt>
                <c:pt idx="13">
                  <c:v>0.008169954030931566</c:v>
                </c:pt>
                <c:pt idx="14">
                  <c:v>0.0007052273686219583</c:v>
                </c:pt>
              </c:numCache>
            </c:numRef>
          </c:yVal>
          <c:smooth val="1"/>
        </c:ser>
        <c:ser>
          <c:idx val="180"/>
          <c:order val="1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(simulated)'!$B$182:$P$182</c:f>
              <c:numCache>
                <c:ptCount val="15"/>
                <c:pt idx="0">
                  <c:v>0</c:v>
                </c:pt>
                <c:pt idx="1">
                  <c:v>0.16194186274263553</c:v>
                </c:pt>
                <c:pt idx="2">
                  <c:v>0.7767120862855675</c:v>
                </c:pt>
                <c:pt idx="3">
                  <c:v>1.4758483693697757</c:v>
                </c:pt>
                <c:pt idx="4">
                  <c:v>3.624501394094738</c:v>
                </c:pt>
                <c:pt idx="5">
                  <c:v>5.448376248082762</c:v>
                </c:pt>
                <c:pt idx="6">
                  <c:v>6.47352864634092</c:v>
                </c:pt>
                <c:pt idx="7">
                  <c:v>6.127809546740363</c:v>
                </c:pt>
                <c:pt idx="8">
                  <c:v>5.422807506297592</c:v>
                </c:pt>
                <c:pt idx="9">
                  <c:v>4.009358387885893</c:v>
                </c:pt>
                <c:pt idx="10">
                  <c:v>2.911882219916509</c:v>
                </c:pt>
                <c:pt idx="11">
                  <c:v>1.5267927703774298</c:v>
                </c:pt>
                <c:pt idx="12">
                  <c:v>0.21969959300527403</c:v>
                </c:pt>
                <c:pt idx="13">
                  <c:v>0.03161344725389057</c:v>
                </c:pt>
                <c:pt idx="14">
                  <c:v>0.00454898451733997</c:v>
                </c:pt>
              </c:numCache>
            </c:numRef>
          </c:yVal>
          <c:smooth val="1"/>
        </c:ser>
        <c:ser>
          <c:idx val="181"/>
          <c:order val="1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(simulated)'!$B$183:$P$183</c:f>
              <c:numCache>
                <c:ptCount val="15"/>
                <c:pt idx="0">
                  <c:v>0</c:v>
                </c:pt>
                <c:pt idx="1">
                  <c:v>0.14068918297436278</c:v>
                </c:pt>
                <c:pt idx="2">
                  <c:v>0.6778547194260288</c:v>
                </c:pt>
                <c:pt idx="3">
                  <c:v>1.2951390390455713</c:v>
                </c:pt>
                <c:pt idx="4">
                  <c:v>3.2458588367563665</c:v>
                </c:pt>
                <c:pt idx="5">
                  <c:v>5.0031771982349245</c:v>
                </c:pt>
                <c:pt idx="6">
                  <c:v>6.140402584511929</c:v>
                </c:pt>
                <c:pt idx="7">
                  <c:v>5.885903059502474</c:v>
                </c:pt>
                <c:pt idx="8">
                  <c:v>5.198460253229352</c:v>
                </c:pt>
                <c:pt idx="9">
                  <c:v>3.7329961001690615</c:v>
                </c:pt>
                <c:pt idx="10">
                  <c:v>2.5948094653061684</c:v>
                </c:pt>
                <c:pt idx="11">
                  <c:v>1.2336726280815051</c:v>
                </c:pt>
                <c:pt idx="12">
                  <c:v>0.1315594495260571</c:v>
                </c:pt>
                <c:pt idx="13">
                  <c:v>0.014027518502782886</c:v>
                </c:pt>
                <c:pt idx="14">
                  <c:v>0.001495683296576746</c:v>
                </c:pt>
              </c:numCache>
            </c:numRef>
          </c:yVal>
          <c:smooth val="1"/>
        </c:ser>
        <c:ser>
          <c:idx val="182"/>
          <c:order val="1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(simulated)'!$B$184:$P$184</c:f>
              <c:numCache>
                <c:ptCount val="15"/>
                <c:pt idx="0">
                  <c:v>0</c:v>
                </c:pt>
                <c:pt idx="1">
                  <c:v>0.1503344873654169</c:v>
                </c:pt>
                <c:pt idx="2">
                  <c:v>0.7218543289692626</c:v>
                </c:pt>
                <c:pt idx="3">
                  <c:v>1.3735996083927036</c:v>
                </c:pt>
                <c:pt idx="4">
                  <c:v>3.394396349353168</c:v>
                </c:pt>
                <c:pt idx="5">
                  <c:v>5.1564812092927</c:v>
                </c:pt>
                <c:pt idx="6">
                  <c:v>6.282018244653274</c:v>
                </c:pt>
                <c:pt idx="7">
                  <c:v>6.12321198347718</c:v>
                </c:pt>
                <c:pt idx="8">
                  <c:v>5.595774905263512</c:v>
                </c:pt>
                <c:pt idx="9">
                  <c:v>4.431417243342052</c:v>
                </c:pt>
                <c:pt idx="10">
                  <c:v>3.4546711854065135</c:v>
                </c:pt>
                <c:pt idx="11">
                  <c:v>2.089440380003085</c:v>
                </c:pt>
                <c:pt idx="12">
                  <c:v>0.46166843090990595</c:v>
                </c:pt>
                <c:pt idx="13">
                  <c:v>0.10200612034729728</c:v>
                </c:pt>
                <c:pt idx="14">
                  <c:v>0.02253835846400106</c:v>
                </c:pt>
              </c:numCache>
            </c:numRef>
          </c:yVal>
          <c:smooth val="1"/>
        </c:ser>
        <c:ser>
          <c:idx val="183"/>
          <c:order val="1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(simulated)'!$B$185:$P$185</c:f>
              <c:numCache>
                <c:ptCount val="15"/>
                <c:pt idx="0">
                  <c:v>0</c:v>
                </c:pt>
                <c:pt idx="1">
                  <c:v>0.1289197438287785</c:v>
                </c:pt>
                <c:pt idx="2">
                  <c:v>0.6221005710055525</c:v>
                </c:pt>
                <c:pt idx="3">
                  <c:v>1.1909622839853558</c:v>
                </c:pt>
                <c:pt idx="4">
                  <c:v>3.0104334430935427</c:v>
                </c:pt>
                <c:pt idx="5">
                  <c:v>4.709453108522704</c:v>
                </c:pt>
                <c:pt idx="6">
                  <c:v>5.992847810372751</c:v>
                </c:pt>
                <c:pt idx="7">
                  <c:v>6.001150087950976</c:v>
                </c:pt>
                <c:pt idx="8">
                  <c:v>5.568923277134348</c:v>
                </c:pt>
                <c:pt idx="9">
                  <c:v>4.461622025492117</c:v>
                </c:pt>
                <c:pt idx="10">
                  <c:v>3.4831117742430187</c:v>
                </c:pt>
                <c:pt idx="11">
                  <c:v>2.0996210087155376</c:v>
                </c:pt>
                <c:pt idx="12">
                  <c:v>0.45790030038757423</c:v>
                </c:pt>
                <c:pt idx="13">
                  <c:v>0.0998561848429804</c:v>
                </c:pt>
                <c:pt idx="14">
                  <c:v>0.021776045150605917</c:v>
                </c:pt>
              </c:numCache>
            </c:numRef>
          </c:yVal>
          <c:smooth val="1"/>
        </c:ser>
        <c:ser>
          <c:idx val="184"/>
          <c:order val="1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(simulated)'!$B$186:$P$186</c:f>
              <c:numCache>
                <c:ptCount val="15"/>
                <c:pt idx="0">
                  <c:v>0</c:v>
                </c:pt>
                <c:pt idx="1">
                  <c:v>0.14175519841200454</c:v>
                </c:pt>
                <c:pt idx="2">
                  <c:v>0.6800429851987966</c:v>
                </c:pt>
                <c:pt idx="3">
                  <c:v>1.2924228391173578</c:v>
                </c:pt>
                <c:pt idx="4">
                  <c:v>3.1738157099243285</c:v>
                </c:pt>
                <c:pt idx="5">
                  <c:v>4.75830340313646</c:v>
                </c:pt>
                <c:pt idx="6">
                  <c:v>5.576683932267001</c:v>
                </c:pt>
                <c:pt idx="7">
                  <c:v>5.159264425477454</c:v>
                </c:pt>
                <c:pt idx="8">
                  <c:v>4.43329956486357</c:v>
                </c:pt>
                <c:pt idx="9">
                  <c:v>3.057621128983743</c:v>
                </c:pt>
                <c:pt idx="10">
                  <c:v>2.0596889192800423</c:v>
                </c:pt>
                <c:pt idx="11">
                  <c:v>0.9258691453408449</c:v>
                </c:pt>
                <c:pt idx="12">
                  <c:v>0.08380939088263023</c:v>
                </c:pt>
                <c:pt idx="13">
                  <c:v>0.007586082184995448</c:v>
                </c:pt>
                <c:pt idx="14">
                  <c:v>0.0006866610317795441</c:v>
                </c:pt>
              </c:numCache>
            </c:numRef>
          </c:yVal>
          <c:smooth val="1"/>
        </c:ser>
        <c:ser>
          <c:idx val="185"/>
          <c:order val="1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(simulated)'!$B$187:$P$187</c:f>
              <c:numCache>
                <c:ptCount val="15"/>
                <c:pt idx="0">
                  <c:v>0</c:v>
                </c:pt>
                <c:pt idx="1">
                  <c:v>0.14942110510308124</c:v>
                </c:pt>
                <c:pt idx="2">
                  <c:v>0.7190551190537336</c:v>
                </c:pt>
                <c:pt idx="3">
                  <c:v>1.3718383462589434</c:v>
                </c:pt>
                <c:pt idx="4">
                  <c:v>3.419490792949606</c:v>
                </c:pt>
                <c:pt idx="5">
                  <c:v>5.235281038405269</c:v>
                </c:pt>
                <c:pt idx="6">
                  <c:v>6.368303346422793</c:v>
                </c:pt>
                <c:pt idx="7">
                  <c:v>6.082462175306577</c:v>
                </c:pt>
                <c:pt idx="8">
                  <c:v>5.374619591525959</c:v>
                </c:pt>
                <c:pt idx="9">
                  <c:v>3.892575311430571</c:v>
                </c:pt>
                <c:pt idx="10">
                  <c:v>2.7421782699207675</c:v>
                </c:pt>
                <c:pt idx="11">
                  <c:v>1.3442208380342955</c:v>
                </c:pt>
                <c:pt idx="12">
                  <c:v>0.15752894087843783</c:v>
                </c:pt>
                <c:pt idx="13">
                  <c:v>0.01845935178212186</c:v>
                </c:pt>
                <c:pt idx="14">
                  <c:v>0.0021630797761466865</c:v>
                </c:pt>
              </c:numCache>
            </c:numRef>
          </c:yVal>
          <c:smooth val="1"/>
        </c:ser>
        <c:ser>
          <c:idx val="186"/>
          <c:order val="1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(simulated)'!$B$188:$P$188</c:f>
              <c:numCache>
                <c:ptCount val="15"/>
                <c:pt idx="0">
                  <c:v>0</c:v>
                </c:pt>
                <c:pt idx="1">
                  <c:v>0.18647701609539427</c:v>
                </c:pt>
                <c:pt idx="2">
                  <c:v>0.8921565983121174</c:v>
                </c:pt>
                <c:pt idx="3">
                  <c:v>1.689890805566686</c:v>
                </c:pt>
                <c:pt idx="4">
                  <c:v>4.0975667766835215</c:v>
                </c:pt>
                <c:pt idx="5">
                  <c:v>6.039389873779333</c:v>
                </c:pt>
                <c:pt idx="6">
                  <c:v>6.885954011840607</c:v>
                </c:pt>
                <c:pt idx="7">
                  <c:v>6.242544931176497</c:v>
                </c:pt>
                <c:pt idx="8">
                  <c:v>5.283457702297561</c:v>
                </c:pt>
                <c:pt idx="9">
                  <c:v>3.5653590387573577</c:v>
                </c:pt>
                <c:pt idx="10">
                  <c:v>2.3607871406759213</c:v>
                </c:pt>
                <c:pt idx="11">
                  <c:v>1.028267645702907</c:v>
                </c:pt>
                <c:pt idx="12">
                  <c:v>0.0847943245876773</c:v>
                </c:pt>
                <c:pt idx="13">
                  <c:v>0.0069922871523187624</c:v>
                </c:pt>
                <c:pt idx="14">
                  <c:v>0.0005765961323594628</c:v>
                </c:pt>
              </c:numCache>
            </c:numRef>
          </c:yVal>
          <c:smooth val="1"/>
        </c:ser>
        <c:ser>
          <c:idx val="187"/>
          <c:order val="1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(simulated)'!$B$189:$P$189</c:f>
              <c:numCache>
                <c:ptCount val="15"/>
                <c:pt idx="0">
                  <c:v>0</c:v>
                </c:pt>
                <c:pt idx="1">
                  <c:v>0.16658184853287292</c:v>
                </c:pt>
                <c:pt idx="2">
                  <c:v>0.7991353472357913</c:v>
                </c:pt>
                <c:pt idx="3">
                  <c:v>1.5186398486342472</c:v>
                </c:pt>
                <c:pt idx="4">
                  <c:v>3.72552616196886</c:v>
                </c:pt>
                <c:pt idx="5">
                  <c:v>5.565193645277507</c:v>
                </c:pt>
                <c:pt idx="6">
                  <c:v>6.429684518838737</c:v>
                </c:pt>
                <c:pt idx="7">
                  <c:v>5.8173479734750755</c:v>
                </c:pt>
                <c:pt idx="8">
                  <c:v>4.859622759529546</c:v>
                </c:pt>
                <c:pt idx="9">
                  <c:v>3.1340849607079497</c:v>
                </c:pt>
                <c:pt idx="10">
                  <c:v>1.9614915651538192</c:v>
                </c:pt>
                <c:pt idx="11">
                  <c:v>0.7575835044524024</c:v>
                </c:pt>
                <c:pt idx="12">
                  <c:v>0.043374021543505725</c:v>
                </c:pt>
                <c:pt idx="13">
                  <c:v>0.0024830356524212943</c:v>
                </c:pt>
                <c:pt idx="14">
                  <c:v>0.00014214651450028532</c:v>
                </c:pt>
              </c:numCache>
            </c:numRef>
          </c:yVal>
          <c:smooth val="1"/>
        </c:ser>
        <c:ser>
          <c:idx val="188"/>
          <c:order val="1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(simulated)'!$B$190:$P$190</c:f>
              <c:numCache>
                <c:ptCount val="15"/>
                <c:pt idx="0">
                  <c:v>0</c:v>
                </c:pt>
                <c:pt idx="1">
                  <c:v>0.13981143199832544</c:v>
                </c:pt>
                <c:pt idx="2">
                  <c:v>0.6718748004958549</c:v>
                </c:pt>
                <c:pt idx="3">
                  <c:v>1.2796974882614762</c:v>
                </c:pt>
                <c:pt idx="4">
                  <c:v>3.1714306643352774</c:v>
                </c:pt>
                <c:pt idx="5">
                  <c:v>4.825880264401322</c:v>
                </c:pt>
                <c:pt idx="6">
                  <c:v>5.848519250165843</c:v>
                </c:pt>
                <c:pt idx="7">
                  <c:v>5.618512896380769</c:v>
                </c:pt>
                <c:pt idx="8">
                  <c:v>5.028400632349625</c:v>
                </c:pt>
                <c:pt idx="9">
                  <c:v>3.781104763213262</c:v>
                </c:pt>
                <c:pt idx="10">
                  <c:v>2.7847411795749992</c:v>
                </c:pt>
                <c:pt idx="11">
                  <c:v>1.4989827942447278</c:v>
                </c:pt>
                <c:pt idx="12">
                  <c:v>0.23319918662542172</c:v>
                </c:pt>
                <c:pt idx="13">
                  <c:v>0.036278224580393446</c:v>
                </c:pt>
                <c:pt idx="14">
                  <c:v>0.005643714272100958</c:v>
                </c:pt>
              </c:numCache>
            </c:numRef>
          </c:yVal>
          <c:smooth val="1"/>
        </c:ser>
        <c:ser>
          <c:idx val="189"/>
          <c:order val="1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(simulated)'!$B$191:$P$191</c:f>
              <c:numCache>
                <c:ptCount val="15"/>
                <c:pt idx="0">
                  <c:v>0</c:v>
                </c:pt>
                <c:pt idx="1">
                  <c:v>0.11121752388843341</c:v>
                </c:pt>
                <c:pt idx="2">
                  <c:v>0.5376262542765164</c:v>
                </c:pt>
                <c:pt idx="3">
                  <c:v>1.0314460736677398</c:v>
                </c:pt>
                <c:pt idx="4">
                  <c:v>2.6276650999334445</c:v>
                </c:pt>
                <c:pt idx="5">
                  <c:v>4.150011224443713</c:v>
                </c:pt>
                <c:pt idx="6">
                  <c:v>5.342919449419652</c:v>
                </c:pt>
                <c:pt idx="7">
                  <c:v>5.36746734875587</c:v>
                </c:pt>
                <c:pt idx="8">
                  <c:v>4.964664850330673</c:v>
                </c:pt>
                <c:pt idx="9">
                  <c:v>3.9046603053286284</c:v>
                </c:pt>
                <c:pt idx="10">
                  <c:v>2.9698599350943877</c:v>
                </c:pt>
                <c:pt idx="11">
                  <c:v>1.6892619787710956</c:v>
                </c:pt>
                <c:pt idx="12">
                  <c:v>0.3082939408366516</c:v>
                </c:pt>
                <c:pt idx="13">
                  <c:v>0.05625511971557927</c:v>
                </c:pt>
                <c:pt idx="14">
                  <c:v>0.010265003591139282</c:v>
                </c:pt>
              </c:numCache>
            </c:numRef>
          </c:yVal>
          <c:smooth val="1"/>
        </c:ser>
        <c:ser>
          <c:idx val="190"/>
          <c:order val="1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(simulated)'!$B$192:$P$192</c:f>
              <c:numCache>
                <c:ptCount val="15"/>
                <c:pt idx="0">
                  <c:v>0</c:v>
                </c:pt>
                <c:pt idx="1">
                  <c:v>0.1243943884640292</c:v>
                </c:pt>
                <c:pt idx="2">
                  <c:v>0.5969373362332591</c:v>
                </c:pt>
                <c:pt idx="3">
                  <c:v>1.135054323471467</c:v>
                </c:pt>
                <c:pt idx="4">
                  <c:v>2.797020609419687</c:v>
                </c:pt>
                <c:pt idx="5">
                  <c:v>4.233002423150449</c:v>
                </c:pt>
                <c:pt idx="6">
                  <c:v>5.125771412580929</c:v>
                </c:pt>
                <c:pt idx="7">
                  <c:v>4.973714005122526</c:v>
                </c:pt>
                <c:pt idx="8">
                  <c:v>4.5295138037864815</c:v>
                </c:pt>
                <c:pt idx="9">
                  <c:v>3.5676343241171575</c:v>
                </c:pt>
                <c:pt idx="10">
                  <c:v>2.768245345625709</c:v>
                </c:pt>
                <c:pt idx="11">
                  <c:v>1.6592139527478695</c:v>
                </c:pt>
                <c:pt idx="12">
                  <c:v>0.35684972759956995</c:v>
                </c:pt>
                <c:pt idx="13">
                  <c:v>0.07674760670922251</c:v>
                </c:pt>
                <c:pt idx="14">
                  <c:v>0.016506093965185847</c:v>
                </c:pt>
              </c:numCache>
            </c:numRef>
          </c:yVal>
          <c:smooth val="1"/>
        </c:ser>
        <c:ser>
          <c:idx val="191"/>
          <c:order val="1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(simulated)'!$B$193:$P$193</c:f>
              <c:numCache>
                <c:ptCount val="15"/>
                <c:pt idx="0">
                  <c:v>0</c:v>
                </c:pt>
                <c:pt idx="1">
                  <c:v>0.08808195743021957</c:v>
                </c:pt>
                <c:pt idx="2">
                  <c:v>0.42774805369622537</c:v>
                </c:pt>
                <c:pt idx="3">
                  <c:v>0.8253362526289818</c:v>
                </c:pt>
                <c:pt idx="4">
                  <c:v>2.1502353635165754</c:v>
                </c:pt>
                <c:pt idx="5">
                  <c:v>3.507870938329899</c:v>
                </c:pt>
                <c:pt idx="6">
                  <c:v>4.799095151175111</c:v>
                </c:pt>
                <c:pt idx="7">
                  <c:v>5.098687176731374</c:v>
                </c:pt>
                <c:pt idx="8">
                  <c:v>4.968592231403309</c:v>
                </c:pt>
                <c:pt idx="9">
                  <c:v>4.304834154917076</c:v>
                </c:pt>
                <c:pt idx="10">
                  <c:v>3.587992311623211</c:v>
                </c:pt>
                <c:pt idx="11">
                  <c:v>2.439067594928052</c:v>
                </c:pt>
                <c:pt idx="12">
                  <c:v>0.7569066526515944</c:v>
                </c:pt>
                <c:pt idx="13">
                  <c:v>0.23481823107403219</c:v>
                </c:pt>
                <c:pt idx="14">
                  <c:v>0.07284860898697969</c:v>
                </c:pt>
              </c:numCache>
            </c:numRef>
          </c:yVal>
          <c:smooth val="1"/>
        </c:ser>
        <c:ser>
          <c:idx val="192"/>
          <c:order val="1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(simulated)'!$B$194:$P$194</c:f>
              <c:numCache>
                <c:ptCount val="15"/>
                <c:pt idx="0">
                  <c:v>0</c:v>
                </c:pt>
                <c:pt idx="1">
                  <c:v>0.13541247135828566</c:v>
                </c:pt>
                <c:pt idx="2">
                  <c:v>0.6520406058467322</c:v>
                </c:pt>
                <c:pt idx="3">
                  <c:v>1.2449106004360617</c:v>
                </c:pt>
                <c:pt idx="4">
                  <c:v>3.111594707765485</c:v>
                </c:pt>
                <c:pt idx="5">
                  <c:v>4.780046558183588</c:v>
                </c:pt>
                <c:pt idx="6">
                  <c:v>5.840031126024439</c:v>
                </c:pt>
                <c:pt idx="7">
                  <c:v>5.587005858344869</c:v>
                </c:pt>
                <c:pt idx="8">
                  <c:v>4.934585681677604</c:v>
                </c:pt>
                <c:pt idx="9">
                  <c:v>3.5569900840713955</c:v>
                </c:pt>
                <c:pt idx="10">
                  <c:v>2.4879461839025745</c:v>
                </c:pt>
                <c:pt idx="11">
                  <c:v>1.2001015329970046</c:v>
                </c:pt>
                <c:pt idx="12">
                  <c:v>0.13384252780010641</c:v>
                </c:pt>
                <c:pt idx="13">
                  <c:v>0.014925324518615883</c:v>
                </c:pt>
                <c:pt idx="14">
                  <c:v>0.00166438360881844</c:v>
                </c:pt>
              </c:numCache>
            </c:numRef>
          </c:yVal>
          <c:smooth val="1"/>
        </c:ser>
        <c:ser>
          <c:idx val="193"/>
          <c:order val="1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(simulated)'!$B$195:$P$195</c:f>
              <c:numCache>
                <c:ptCount val="15"/>
                <c:pt idx="0">
                  <c:v>0</c:v>
                </c:pt>
                <c:pt idx="1">
                  <c:v>0.1167182243646302</c:v>
                </c:pt>
                <c:pt idx="2">
                  <c:v>0.5612940335571054</c:v>
                </c:pt>
                <c:pt idx="3">
                  <c:v>1.069806217311299</c:v>
                </c:pt>
                <c:pt idx="4">
                  <c:v>2.6526100919928166</c:v>
                </c:pt>
                <c:pt idx="5">
                  <c:v>4.013119523469114</c:v>
                </c:pt>
                <c:pt idx="6">
                  <c:v>4.702375440028265</c:v>
                </c:pt>
                <c:pt idx="7">
                  <c:v>4.258007313840335</c:v>
                </c:pt>
                <c:pt idx="8">
                  <c:v>3.5222861254339337</c:v>
                </c:pt>
                <c:pt idx="9">
                  <c:v>2.1806644050582875</c:v>
                </c:pt>
                <c:pt idx="10">
                  <c:v>1.2905889676686875</c:v>
                </c:pt>
                <c:pt idx="11">
                  <c:v>0.4395131747997665</c:v>
                </c:pt>
                <c:pt idx="12">
                  <c:v>0.01704361929382467</c:v>
                </c:pt>
                <c:pt idx="13">
                  <c:v>0.0006605507058885289</c:v>
                </c:pt>
                <c:pt idx="14">
                  <c:v>2.5600612635090917E-05</c:v>
                </c:pt>
              </c:numCache>
            </c:numRef>
          </c:yVal>
          <c:smooth val="1"/>
        </c:ser>
        <c:ser>
          <c:idx val="194"/>
          <c:order val="1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(simulated)'!$B$196:$P$196</c:f>
              <c:numCache>
                <c:ptCount val="15"/>
                <c:pt idx="0">
                  <c:v>0</c:v>
                </c:pt>
                <c:pt idx="1">
                  <c:v>0.1452970936554988</c:v>
                </c:pt>
                <c:pt idx="2">
                  <c:v>0.6946544384351719</c:v>
                </c:pt>
                <c:pt idx="3">
                  <c:v>1.3148736522154263</c:v>
                </c:pt>
                <c:pt idx="4">
                  <c:v>3.1856553204707456</c:v>
                </c:pt>
                <c:pt idx="5">
                  <c:v>4.716722157876565</c:v>
                </c:pt>
                <c:pt idx="6">
                  <c:v>5.529201020416883</c:v>
                </c:pt>
                <c:pt idx="7">
                  <c:v>5.254911655118511</c:v>
                </c:pt>
                <c:pt idx="8">
                  <c:v>4.722065655198913</c:v>
                </c:pt>
                <c:pt idx="9">
                  <c:v>3.658751370504405</c:v>
                </c:pt>
                <c:pt idx="10">
                  <c:v>2.805251994004215</c:v>
                </c:pt>
                <c:pt idx="11">
                  <c:v>1.6449195947225614</c:v>
                </c:pt>
                <c:pt idx="12">
                  <c:v>0.33146392285566917</c:v>
                </c:pt>
                <c:pt idx="13">
                  <c:v>0.06679236684452049</c:v>
                </c:pt>
                <c:pt idx="14">
                  <c:v>0.013459142793681197</c:v>
                </c:pt>
              </c:numCache>
            </c:numRef>
          </c:yVal>
          <c:smooth val="1"/>
        </c:ser>
        <c:ser>
          <c:idx val="195"/>
          <c:order val="1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(simulated)'!$B$197:$P$197</c:f>
              <c:numCache>
                <c:ptCount val="15"/>
                <c:pt idx="0">
                  <c:v>0</c:v>
                </c:pt>
                <c:pt idx="1">
                  <c:v>0.1455514513647318</c:v>
                </c:pt>
                <c:pt idx="2">
                  <c:v>0.7030373391105796</c:v>
                </c:pt>
                <c:pt idx="3">
                  <c:v>1.3473956474703417</c:v>
                </c:pt>
                <c:pt idx="4">
                  <c:v>3.416862897691273</c:v>
                </c:pt>
                <c:pt idx="5">
                  <c:v>5.352368467593866</c:v>
                </c:pt>
                <c:pt idx="6">
                  <c:v>6.748302427503733</c:v>
                </c:pt>
                <c:pt idx="7">
                  <c:v>6.603929574242263</c:v>
                </c:pt>
                <c:pt idx="8">
                  <c:v>5.92522917901381</c:v>
                </c:pt>
                <c:pt idx="9">
                  <c:v>4.3482490854597735</c:v>
                </c:pt>
                <c:pt idx="10">
                  <c:v>3.06780541773094</c:v>
                </c:pt>
                <c:pt idx="11">
                  <c:v>1.493407527539894</c:v>
                </c:pt>
                <c:pt idx="12">
                  <c:v>0.17009988428669612</c:v>
                </c:pt>
                <c:pt idx="13">
                  <c:v>0.01936831724046993</c:v>
                </c:pt>
                <c:pt idx="14">
                  <c:v>0.0022053611412837116</c:v>
                </c:pt>
              </c:numCache>
            </c:numRef>
          </c:yVal>
          <c:smooth val="1"/>
        </c:ser>
        <c:ser>
          <c:idx val="196"/>
          <c:order val="1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(simulated)'!$B$198:$P$198</c:f>
              <c:numCache>
                <c:ptCount val="15"/>
                <c:pt idx="0">
                  <c:v>0</c:v>
                </c:pt>
                <c:pt idx="1">
                  <c:v>0.13942580492577342</c:v>
                </c:pt>
                <c:pt idx="2">
                  <c:v>0.6689615046399053</c:v>
                </c:pt>
                <c:pt idx="3">
                  <c:v>1.2716317800103836</c:v>
                </c:pt>
                <c:pt idx="4">
                  <c:v>3.1266978744325944</c:v>
                </c:pt>
                <c:pt idx="5">
                  <c:v>4.7022492764721635</c:v>
                </c:pt>
                <c:pt idx="6">
                  <c:v>5.567786377992536</c:v>
                </c:pt>
                <c:pt idx="7">
                  <c:v>5.227415186817864</c:v>
                </c:pt>
                <c:pt idx="8">
                  <c:v>4.573096755450272</c:v>
                </c:pt>
                <c:pt idx="9">
                  <c:v>3.2867766104640883</c:v>
                </c:pt>
                <c:pt idx="10">
                  <c:v>2.314105282128794</c:v>
                </c:pt>
                <c:pt idx="11">
                  <c:v>1.1385028777497006</c:v>
                </c:pt>
                <c:pt idx="12">
                  <c:v>0.1352397363519622</c:v>
                </c:pt>
                <c:pt idx="13">
                  <c:v>0.016064361049210142</c:v>
                </c:pt>
                <c:pt idx="14">
                  <c:v>0.0019081943126608046</c:v>
                </c:pt>
              </c:numCache>
            </c:numRef>
          </c:yVal>
          <c:smooth val="1"/>
        </c:ser>
        <c:ser>
          <c:idx val="197"/>
          <c:order val="1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(simulated)'!$B$199:$P$199</c:f>
              <c:numCache>
                <c:ptCount val="15"/>
                <c:pt idx="0">
                  <c:v>0</c:v>
                </c:pt>
                <c:pt idx="1">
                  <c:v>0.18633365800260093</c:v>
                </c:pt>
                <c:pt idx="2">
                  <c:v>0.8941442860634216</c:v>
                </c:pt>
                <c:pt idx="3">
                  <c:v>1.6998845735751684</c:v>
                </c:pt>
                <c:pt idx="4">
                  <c:v>4.179402945229334</c:v>
                </c:pt>
                <c:pt idx="5">
                  <c:v>6.274726491954286</c:v>
                </c:pt>
                <c:pt idx="6">
                  <c:v>7.365177371582048</c:v>
                </c:pt>
                <c:pt idx="7">
                  <c:v>6.814565043896032</c:v>
                </c:pt>
                <c:pt idx="8">
                  <c:v>5.850140439038027</c:v>
                </c:pt>
                <c:pt idx="9">
                  <c:v>4.019899067451976</c:v>
                </c:pt>
                <c:pt idx="10">
                  <c:v>2.695088382775508</c:v>
                </c:pt>
                <c:pt idx="11">
                  <c:v>1.1992174413981858</c:v>
                </c:pt>
                <c:pt idx="12">
                  <c:v>0.10524567363536921</c:v>
                </c:pt>
                <c:pt idx="13">
                  <c:v>0.009236110831110178</c:v>
                </c:pt>
                <c:pt idx="14">
                  <c:v>0.0008105391901650251</c:v>
                </c:pt>
              </c:numCache>
            </c:numRef>
          </c:yVal>
          <c:smooth val="1"/>
        </c:ser>
        <c:ser>
          <c:idx val="198"/>
          <c:order val="1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(simulated)'!$B$200:$P$200</c:f>
              <c:numCache>
                <c:ptCount val="15"/>
                <c:pt idx="0">
                  <c:v>0</c:v>
                </c:pt>
                <c:pt idx="1">
                  <c:v>0.17287745659492212</c:v>
                </c:pt>
                <c:pt idx="2">
                  <c:v>0.8334695138125666</c:v>
                </c:pt>
                <c:pt idx="3">
                  <c:v>1.5937639333530962</c:v>
                </c:pt>
                <c:pt idx="4">
                  <c:v>4.0083688821158105</c:v>
                </c:pt>
                <c:pt idx="5">
                  <c:v>6.216015157322259</c:v>
                </c:pt>
                <c:pt idx="6">
                  <c:v>7.741846366649754</c:v>
                </c:pt>
                <c:pt idx="7">
                  <c:v>7.553363547726288</c:v>
                </c:pt>
                <c:pt idx="8">
                  <c:v>6.805867418473242</c:v>
                </c:pt>
                <c:pt idx="9">
                  <c:v>5.108793184798202</c:v>
                </c:pt>
                <c:pt idx="10">
                  <c:v>3.722589108696119</c:v>
                </c:pt>
                <c:pt idx="11">
                  <c:v>1.949345736946628</c:v>
                </c:pt>
                <c:pt idx="12">
                  <c:v>0.278197160101568</c:v>
                </c:pt>
                <c:pt idx="13">
                  <c:v>0.03969833480324772</c:v>
                </c:pt>
                <c:pt idx="14">
                  <c:v>0.005664895246356202</c:v>
                </c:pt>
              </c:numCache>
            </c:numRef>
          </c:yVal>
          <c:smooth val="1"/>
        </c:ser>
        <c:ser>
          <c:idx val="199"/>
          <c:order val="1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data (simulated)'!$B$1:$P$1</c:f>
              <c:numCache>
                <c:ptCount val="15"/>
                <c:pt idx="0">
                  <c:v>0</c:v>
                </c:pt>
                <c:pt idx="1">
                  <c:v>0.01667</c:v>
                </c:pt>
                <c:pt idx="2">
                  <c:v>0.08333</c:v>
                </c:pt>
                <c:pt idx="3">
                  <c:v>0.16666666666666666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</c:numCache>
            </c:numRef>
          </c:xVal>
          <c:yVal>
            <c:numRef>
              <c:f>'PK data (simulated)'!$B$201:$P$201</c:f>
              <c:numCache>
                <c:ptCount val="15"/>
                <c:pt idx="0">
                  <c:v>0</c:v>
                </c:pt>
                <c:pt idx="1">
                  <c:v>0.2094823576204166</c:v>
                </c:pt>
                <c:pt idx="2">
                  <c:v>0.9982270709911556</c:v>
                </c:pt>
                <c:pt idx="3">
                  <c:v>1.8809806769069015</c:v>
                </c:pt>
                <c:pt idx="4">
                  <c:v>4.456064382871763</c:v>
                </c:pt>
                <c:pt idx="5">
                  <c:v>6.297493244738466</c:v>
                </c:pt>
                <c:pt idx="6">
                  <c:v>6.444584641277311</c:v>
                </c:pt>
                <c:pt idx="7">
                  <c:v>5.101868965215217</c:v>
                </c:pt>
                <c:pt idx="8">
                  <c:v>3.692913427870052</c:v>
                </c:pt>
                <c:pt idx="9">
                  <c:v>1.7537913950380546</c:v>
                </c:pt>
                <c:pt idx="10">
                  <c:v>0.797335653617513</c:v>
                </c:pt>
                <c:pt idx="11">
                  <c:v>0.16047845811106357</c:v>
                </c:pt>
                <c:pt idx="12">
                  <c:v>0.0012866296813746764</c:v>
                </c:pt>
                <c:pt idx="13">
                  <c:v>1.0310432961466898E-05</c:v>
                </c:pt>
                <c:pt idx="14">
                  <c:v>8.262284299164416E-08</c:v>
                </c:pt>
              </c:numCache>
            </c:numRef>
          </c:yVal>
          <c:smooth val="1"/>
        </c:ser>
        <c:axId val="57634549"/>
        <c:axId val="48948894"/>
      </c:scatterChart>
      <c:val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48894"/>
        <c:crosses val="autoZero"/>
        <c:crossBetween val="midCat"/>
        <c:dispUnits/>
      </c:valAx>
      <c:valAx>
        <c:axId val="48948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Concentration (</a:t>
                </a:r>
                <a:r>
                  <a:rPr lang="en-US" cap="none" sz="1100" b="1" i="0" u="none" baseline="0"/>
                  <a:t>m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Fig. 2 MIC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495"/>
          <c:w val="0.91825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'balance sheet'!$E$2</c:f>
              <c:strCache>
                <c:ptCount val="1"/>
                <c:pt idx="0">
                  <c:v>MIC (mg/mL)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'balance sheet'!$F$2:$N$2</c:f>
              <c:numCache/>
            </c:numRef>
          </c:cat>
          <c:val>
            <c:numRef>
              <c:f>'balance sheet'!$F$3:$N$3</c:f>
              <c:numCache/>
            </c:numRef>
          </c:val>
        </c:ser>
        <c:axId val="37886863"/>
        <c:axId val="5437448"/>
      </c:barChart>
      <c:catAx>
        <c:axId val="37886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7448"/>
        <c:crosses val="autoZero"/>
        <c:auto val="1"/>
        <c:lblOffset val="100"/>
        <c:noMultiLvlLbl val="0"/>
      </c:catAx>
      <c:valAx>
        <c:axId val="54374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6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 3 Percentage of animals with a AUC/MIC&gt; target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35"/>
          <c:w val="0.91775"/>
          <c:h val="0.70975"/>
        </c:manualLayout>
      </c:layout>
      <c:scatterChart>
        <c:scatterStyle val="smooth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PD AUCMIC'!$M$5:$M$105</c:f>
              <c:numCache>
                <c:ptCount val="10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</c:numCache>
            </c:numRef>
          </c:xVal>
          <c:yVal>
            <c:numRef>
              <c:f>'PK PD AUCMIC'!$AU$5:$AU$105</c:f>
              <c:numCache>
                <c:ptCount val="101"/>
                <c:pt idx="0">
                  <c:v>1</c:v>
                </c:pt>
                <c:pt idx="1">
                  <c:v>1</c:v>
                </c:pt>
                <c:pt idx="2">
                  <c:v>0.9999999999996256</c:v>
                </c:pt>
                <c:pt idx="3">
                  <c:v>0.9999999741743644</c:v>
                </c:pt>
                <c:pt idx="4">
                  <c:v>0.9999901548771802</c:v>
                </c:pt>
                <c:pt idx="5">
                  <c:v>0.9996703400679231</c:v>
                </c:pt>
                <c:pt idx="6">
                  <c:v>0.9970921789801034</c:v>
                </c:pt>
                <c:pt idx="7">
                  <c:v>0.9884803310719485</c:v>
                </c:pt>
                <c:pt idx="8">
                  <c:v>0.9724800846465663</c:v>
                </c:pt>
                <c:pt idx="9">
                  <c:v>0.9526311141872824</c:v>
                </c:pt>
                <c:pt idx="10">
                  <c:v>0.9341217846881351</c:v>
                </c:pt>
                <c:pt idx="11">
                  <c:v>0.9200745802907948</c:v>
                </c:pt>
                <c:pt idx="12">
                  <c:v>0.9109094758908464</c:v>
                </c:pt>
                <c:pt idx="13">
                  <c:v>0.9055651711622216</c:v>
                </c:pt>
                <c:pt idx="14">
                  <c:v>0.9026996649316467</c:v>
                </c:pt>
                <c:pt idx="15">
                  <c:v>0.9012532088016247</c:v>
                </c:pt>
                <c:pt idx="16">
                  <c:v>0.9005428867539647</c:v>
                </c:pt>
                <c:pt idx="17">
                  <c:v>0.9001696431405459</c:v>
                </c:pt>
                <c:pt idx="18">
                  <c:v>0.8998986711161271</c:v>
                </c:pt>
                <c:pt idx="19">
                  <c:v>0.8995680062084646</c:v>
                </c:pt>
                <c:pt idx="20">
                  <c:v>0.8990314110322826</c:v>
                </c:pt>
                <c:pt idx="21">
                  <c:v>0.8981283311531486</c:v>
                </c:pt>
                <c:pt idx="22">
                  <c:v>0.8966734982996691</c:v>
                </c:pt>
                <c:pt idx="23">
                  <c:v>0.8944607926468686</c:v>
                </c:pt>
                <c:pt idx="24">
                  <c:v>0.8912770669396491</c:v>
                </c:pt>
                <c:pt idx="25">
                  <c:v>0.8869217802571202</c:v>
                </c:pt>
                <c:pt idx="26">
                  <c:v>0.8812282370679891</c:v>
                </c:pt>
                <c:pt idx="27">
                  <c:v>0.874082539172974</c:v>
                </c:pt>
                <c:pt idx="28">
                  <c:v>0.8654372026734068</c:v>
                </c:pt>
                <c:pt idx="29">
                  <c:v>0.855317631997146</c:v>
                </c:pt>
                <c:pt idx="30">
                  <c:v>0.843820999847168</c:v>
                </c:pt>
                <c:pt idx="31">
                  <c:v>0.8311082797494995</c:v>
                </c:pt>
                <c:pt idx="32">
                  <c:v>0.8173910291119362</c:v>
                </c:pt>
                <c:pt idx="33">
                  <c:v>0.8029149533468619</c:v>
                </c:pt>
                <c:pt idx="34">
                  <c:v>0.7879423240729172</c:v>
                </c:pt>
                <c:pt idx="35">
                  <c:v>0.7727350695453136</c:v>
                </c:pt>
                <c:pt idx="36">
                  <c:v>0.7575399215770036</c:v>
                </c:pt>
                <c:pt idx="37">
                  <c:v>0.7425765635738554</c:v>
                </c:pt>
                <c:pt idx="38">
                  <c:v>0.7280294706371374</c:v>
                </c:pt>
                <c:pt idx="39">
                  <c:v>0.7140424658857986</c:v>
                </c:pt>
                <c:pt idx="40">
                  <c:v>0.7007170564677239</c:v>
                </c:pt>
                <c:pt idx="41">
                  <c:v>0.6881131462565345</c:v>
                </c:pt>
                <c:pt idx="42">
                  <c:v>0.6762518000287152</c:v>
                </c:pt>
                <c:pt idx="43">
                  <c:v>0.6651195233801004</c:v>
                </c:pt>
                <c:pt idx="44">
                  <c:v>0.6546734987326432</c:v>
                </c:pt>
                <c:pt idx="45">
                  <c:v>0.644847299170179</c:v>
                </c:pt>
                <c:pt idx="46">
                  <c:v>0.6355566939550568</c:v>
                </c:pt>
                <c:pt idx="47">
                  <c:v>0.6267052514222735</c:v>
                </c:pt>
                <c:pt idx="48">
                  <c:v>0.6181895291781454</c:v>
                </c:pt>
                <c:pt idx="49">
                  <c:v>0.6099037140517052</c:v>
                </c:pt>
                <c:pt idx="50">
                  <c:v>0.6017436335096144</c:v>
                </c:pt>
                <c:pt idx="51">
                  <c:v>0.5936101064725609</c:v>
                </c:pt>
                <c:pt idx="52">
                  <c:v>0.5854116359599746</c:v>
                </c:pt>
                <c:pt idx="53">
                  <c:v>0.5770664705563033</c:v>
                </c:pt>
                <c:pt idx="54">
                  <c:v>0.5685040782754247</c:v>
                </c:pt>
                <c:pt idx="55">
                  <c:v>0.5596660868139147</c:v>
                </c:pt>
                <c:pt idx="56">
                  <c:v>0.5505067499859012</c:v>
                </c:pt>
                <c:pt idx="57">
                  <c:v>0.5409930025762504</c:v>
                </c:pt>
                <c:pt idx="58">
                  <c:v>0.5311041658951118</c:v>
                </c:pt>
                <c:pt idx="59">
                  <c:v>0.5208313646711924</c:v>
                </c:pt>
                <c:pt idx="60">
                  <c:v>0.510176713087095</c:v>
                </c:pt>
                <c:pt idx="61">
                  <c:v>0.4991523240913268</c:v>
                </c:pt>
                <c:pt idx="62">
                  <c:v>0.4877791918683828</c:v>
                </c:pt>
                <c:pt idx="63">
                  <c:v>0.47608599269383467</c:v>
                </c:pt>
                <c:pt idx="64">
                  <c:v>0.4641078444885134</c:v>
                </c:pt>
                <c:pt idx="65">
                  <c:v>0.45188506033447096</c:v>
                </c:pt>
                <c:pt idx="66">
                  <c:v>0.4394619261322398</c:v>
                </c:pt>
                <c:pt idx="67">
                  <c:v>0.4268855275620824</c:v>
                </c:pt>
                <c:pt idx="68">
                  <c:v>0.41420464665193635</c:v>
                </c:pt>
                <c:pt idx="69">
                  <c:v>0.4014687436331086</c:v>
                </c:pt>
                <c:pt idx="70">
                  <c:v>0.3887270354522211</c:v>
                </c:pt>
                <c:pt idx="71">
                  <c:v>0.3760276783622821</c:v>
                </c:pt>
                <c:pt idx="72">
                  <c:v>0.3634170584806987</c:v>
                </c:pt>
                <c:pt idx="73">
                  <c:v>0.35093919110609284</c:v>
                </c:pt>
                <c:pt idx="74">
                  <c:v>0.3386353278190194</c:v>
                </c:pt>
                <c:pt idx="75">
                  <c:v>0.3265435210611599</c:v>
                </c:pt>
                <c:pt idx="76">
                  <c:v>0.3146982206832333</c:v>
                </c:pt>
                <c:pt idx="77">
                  <c:v>0.3031301993075407</c:v>
                </c:pt>
                <c:pt idx="78">
                  <c:v>0.291866435162468</c:v>
                </c:pt>
                <c:pt idx="79">
                  <c:v>0.28093007156575667</c:v>
                </c:pt>
                <c:pt idx="80">
                  <c:v>0.270340443727894</c:v>
                </c:pt>
                <c:pt idx="81">
                  <c:v>0.26011316308630617</c:v>
                </c:pt>
                <c:pt idx="82">
                  <c:v>0.25026024973393723</c:v>
                </c:pt>
                <c:pt idx="83">
                  <c:v>0.2407903039967655</c:v>
                </c:pt>
                <c:pt idx="84">
                  <c:v>0.23170870881312833</c:v>
                </c:pt>
                <c:pt idx="85">
                  <c:v>0.22301785524408602</c:v>
                </c:pt>
                <c:pt idx="86">
                  <c:v>0.2147173841711706</c:v>
                </c:pt>
                <c:pt idx="87">
                  <c:v>0.20680443799139037</c:v>
                </c:pt>
                <c:pt idx="88">
                  <c:v>0.1992739168780432</c:v>
                </c:pt>
                <c:pt idx="89">
                  <c:v>0.19211873492183684</c:v>
                </c:pt>
                <c:pt idx="90">
                  <c:v>0.18533007218542852</c:v>
                </c:pt>
                <c:pt idx="91">
                  <c:v>0.17889761938443105</c:v>
                </c:pt>
                <c:pt idx="92">
                  <c:v>0.17280981254066508</c:v>
                </c:pt>
                <c:pt idx="93">
                  <c:v>0.16705405553332053</c:v>
                </c:pt>
                <c:pt idx="94">
                  <c:v>0.16161692899716573</c:v>
                </c:pt>
                <c:pt idx="95">
                  <c:v>0.15648438448270874</c:v>
                </c:pt>
                <c:pt idx="96">
                  <c:v>0.151641923201422</c:v>
                </c:pt>
                <c:pt idx="97">
                  <c:v>0.14707475903140588</c:v>
                </c:pt>
                <c:pt idx="98">
                  <c:v>0.14276796575780437</c:v>
                </c:pt>
                <c:pt idx="99">
                  <c:v>0.13870660877126084</c:v>
                </c:pt>
                <c:pt idx="100">
                  <c:v>0.13487586165061982</c:v>
                </c:pt>
              </c:numCache>
            </c:numRef>
          </c:yVal>
          <c:smooth val="1"/>
        </c:ser>
        <c:axId val="48937033"/>
        <c:axId val="37780114"/>
      </c:scatterChart>
      <c:valAx>
        <c:axId val="4893703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AUC/MIC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80114"/>
        <c:crosses val="autoZero"/>
        <c:crossBetween val="midCat"/>
        <c:dispUnits/>
      </c:valAx>
      <c:valAx>
        <c:axId val="377801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target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70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fig. 4 Percentage of animals with a Cmax/MIC&gt; target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71"/>
          <c:w val="0.92425"/>
          <c:h val="0.729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'PK PD CMAXMIC'!$M$4:$M$26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35</c:v>
                </c:pt>
              </c:numCache>
            </c:numRef>
          </c:xVal>
          <c:yVal>
            <c:numRef>
              <c:f>'PK PD CMAXMIC'!$N$4:$N$26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0.9890000000000001</c:v>
                </c:pt>
                <c:pt idx="5">
                  <c:v>0.948</c:v>
                </c:pt>
                <c:pt idx="6">
                  <c:v>0.9129999999999999</c:v>
                </c:pt>
                <c:pt idx="7">
                  <c:v>0.903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0.8985</c:v>
                </c:pt>
                <c:pt idx="17">
                  <c:v>0.8925</c:v>
                </c:pt>
                <c:pt idx="18">
                  <c:v>0.8775</c:v>
                </c:pt>
                <c:pt idx="19">
                  <c:v>0.867</c:v>
                </c:pt>
                <c:pt idx="20">
                  <c:v>0.7184999999999999</c:v>
                </c:pt>
                <c:pt idx="21">
                  <c:v>0.624</c:v>
                </c:pt>
                <c:pt idx="22">
                  <c:v>0.5975</c:v>
                </c:pt>
              </c:numCache>
            </c:numRef>
          </c:yVal>
          <c:smooth val="1"/>
        </c:ser>
        <c:axId val="4476707"/>
        <c:axId val="40290364"/>
      </c:scatterChart>
      <c:val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CMAX/MIC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</c:valAx>
      <c:valAx>
        <c:axId val="402903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target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Fig.5 : Distribution of Clearance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325"/>
          <c:w val="0.77975"/>
          <c:h val="0.7295"/>
        </c:manualLayout>
      </c:layout>
      <c:scatterChart>
        <c:scatterStyle val="smooth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'Clearance and Format'!$IQ$1:$IQ$31</c:f>
              <c:numCache/>
            </c:numRef>
          </c:xVal>
          <c:yVal>
            <c:numRef>
              <c:f>'Clearance and Format'!$IR$1:$IR$31</c:f>
              <c:numCache/>
            </c:numRef>
          </c:yVal>
          <c:smooth val="1"/>
        </c:ser>
        <c:ser>
          <c:idx val="1"/>
          <c:order val="1"/>
          <c:tx>
            <c:v>SMALL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'Clearance and Format'!$IQ$1:$IQ$31</c:f>
              <c:numCache/>
            </c:numRef>
          </c:xVal>
          <c:yVal>
            <c:numRef>
              <c:f>'Clearance and Format'!$IT$1:$IT$31</c:f>
              <c:numCache/>
            </c:numRef>
          </c:yVal>
          <c:smooth val="1"/>
        </c:ser>
        <c:ser>
          <c:idx val="2"/>
          <c:order val="2"/>
          <c:tx>
            <c:v>MEDIUM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'Clearance and Format'!$IQ$1:$IQ$31</c:f>
              <c:numCache/>
            </c:numRef>
          </c:xVal>
          <c:yVal>
            <c:numRef>
              <c:f>'Clearance and Format'!$IU$1:$IU$31</c:f>
              <c:numCache/>
            </c:numRef>
          </c:yVal>
          <c:smooth val="1"/>
        </c:ser>
        <c:ser>
          <c:idx val="3"/>
          <c:order val="3"/>
          <c:tx>
            <c:v>LARGE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'Clearance and Format'!$IQ$1:$IQ$31</c:f>
              <c:numCache/>
            </c:numRef>
          </c:xVal>
          <c:yVal>
            <c:numRef>
              <c:f>'Clearance and Format'!$IV$1:$IV$31</c:f>
              <c:numCache/>
            </c:numRef>
          </c:yVal>
          <c:smooth val="1"/>
        </c:ser>
        <c:axId val="27068957"/>
        <c:axId val="42294022"/>
      </c:scatterChart>
      <c:valAx>
        <c:axId val="27068957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Clearance</a:t>
                </a:r>
              </a:p>
            </c:rich>
          </c:tx>
          <c:layout>
            <c:manualLayout>
              <c:xMode val="factor"/>
              <c:yMode val="factor"/>
              <c:x val="0.008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crossBetween val="midCat"/>
        <c:dispUnits/>
      </c:valAx>
      <c:valAx>
        <c:axId val="42294022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06895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123825</xdr:rowOff>
    </xdr:from>
    <xdr:to>
      <xdr:col>6</xdr:col>
      <xdr:colOff>47625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100" y="1114425"/>
        <a:ext cx="5295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</xdr:row>
      <xdr:rowOff>104775</xdr:rowOff>
    </xdr:from>
    <xdr:to>
      <xdr:col>18</xdr:col>
      <xdr:colOff>85725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5429250" y="1095375"/>
        <a:ext cx="56864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123825</xdr:rowOff>
    </xdr:from>
    <xdr:to>
      <xdr:col>5</xdr:col>
      <xdr:colOff>457200</xdr:colOff>
      <xdr:row>50</xdr:row>
      <xdr:rowOff>38100</xdr:rowOff>
    </xdr:to>
    <xdr:graphicFrame>
      <xdr:nvGraphicFramePr>
        <xdr:cNvPr id="3" name="Chart 3"/>
        <xdr:cNvGraphicFramePr/>
      </xdr:nvGraphicFramePr>
      <xdr:xfrm>
        <a:off x="0" y="5162550"/>
        <a:ext cx="52006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31</xdr:row>
      <xdr:rowOff>133350</xdr:rowOff>
    </xdr:from>
    <xdr:to>
      <xdr:col>18</xdr:col>
      <xdr:colOff>190500</xdr:colOff>
      <xdr:row>50</xdr:row>
      <xdr:rowOff>47625</xdr:rowOff>
    </xdr:to>
    <xdr:graphicFrame>
      <xdr:nvGraphicFramePr>
        <xdr:cNvPr id="4" name="Chart 4"/>
        <xdr:cNvGraphicFramePr/>
      </xdr:nvGraphicFramePr>
      <xdr:xfrm>
        <a:off x="5343525" y="5172075"/>
        <a:ext cx="58769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</xdr:row>
      <xdr:rowOff>133350</xdr:rowOff>
    </xdr:from>
    <xdr:to>
      <xdr:col>8</xdr:col>
      <xdr:colOff>95250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47675" y="1266825"/>
        <a:ext cx="5648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6"/>
  <sheetViews>
    <sheetView zoomScale="85" zoomScaleNormal="85" workbookViewId="0" topLeftCell="A22">
      <selection activeCell="Q4" sqref="Q4"/>
    </sheetView>
  </sheetViews>
  <sheetFormatPr defaultColWidth="11.421875" defaultRowHeight="12.75"/>
  <cols>
    <col min="1" max="1" width="16.00390625" style="0" bestFit="1" customWidth="1"/>
    <col min="2" max="2" width="16.57421875" style="0" bestFit="1" customWidth="1"/>
    <col min="3" max="3" width="16.00390625" style="0" bestFit="1" customWidth="1"/>
    <col min="5" max="5" width="11.140625" style="0" bestFit="1" customWidth="1"/>
    <col min="6" max="6" width="8.140625" style="0" bestFit="1" customWidth="1"/>
    <col min="7" max="7" width="7.140625" style="0" bestFit="1" customWidth="1"/>
    <col min="8" max="8" width="7.8515625" style="0" bestFit="1" customWidth="1"/>
    <col min="9" max="11" width="5.8515625" style="0" bestFit="1" customWidth="1"/>
    <col min="12" max="13" width="3.8515625" style="0" bestFit="1" customWidth="1"/>
    <col min="14" max="14" width="5.8515625" style="0" bestFit="1" customWidth="1"/>
    <col min="15" max="15" width="5.7109375" style="0" bestFit="1" customWidth="1"/>
  </cols>
  <sheetData>
    <row r="1" spans="1:5" ht="12.75">
      <c r="A1" s="25" t="s">
        <v>9</v>
      </c>
      <c r="B1" s="25" t="s">
        <v>1</v>
      </c>
      <c r="C1" s="25" t="s">
        <v>2</v>
      </c>
      <c r="E1" s="26" t="s">
        <v>10</v>
      </c>
    </row>
    <row r="2" spans="1:15" ht="12.75">
      <c r="A2" s="10" t="s">
        <v>17</v>
      </c>
      <c r="B2">
        <v>0.2</v>
      </c>
      <c r="C2" s="1">
        <v>0.2</v>
      </c>
      <c r="E2" s="10" t="s">
        <v>11</v>
      </c>
      <c r="F2">
        <f>G2/2</f>
        <v>0.03125</v>
      </c>
      <c r="G2">
        <f>H2/2</f>
        <v>0.0625</v>
      </c>
      <c r="H2">
        <f>I2/2</f>
        <v>0.125</v>
      </c>
      <c r="I2">
        <f>J2/2</f>
        <v>0.25</v>
      </c>
      <c r="J2">
        <f>K2/2</f>
        <v>0.5</v>
      </c>
      <c r="K2">
        <v>1</v>
      </c>
      <c r="L2">
        <f>K2*2</f>
        <v>2</v>
      </c>
      <c r="M2">
        <f>L2*2</f>
        <v>4</v>
      </c>
      <c r="N2">
        <f>M2*2</f>
        <v>8</v>
      </c>
      <c r="O2" t="s">
        <v>0</v>
      </c>
    </row>
    <row r="3" spans="1:15" ht="12.75">
      <c r="A3" s="10" t="s">
        <v>4</v>
      </c>
      <c r="B3">
        <v>1</v>
      </c>
      <c r="C3" s="1">
        <v>0.15</v>
      </c>
      <c r="E3" s="10" t="s">
        <v>12</v>
      </c>
      <c r="F3" s="3">
        <v>0</v>
      </c>
      <c r="G3" s="3">
        <v>0.1</v>
      </c>
      <c r="H3" s="11">
        <v>0.5</v>
      </c>
      <c r="I3" s="3">
        <v>0.3</v>
      </c>
      <c r="J3" s="3">
        <v>0</v>
      </c>
      <c r="K3" s="3">
        <v>0.1</v>
      </c>
      <c r="L3" s="3">
        <v>0</v>
      </c>
      <c r="M3" s="3">
        <v>0</v>
      </c>
      <c r="N3" s="3">
        <v>0</v>
      </c>
      <c r="O3" s="8" t="str">
        <f>IF(SUM(F3:N3)&lt;&gt;1,"WARNING : the sum must be equal to 100%","100%")</f>
        <v>100%</v>
      </c>
    </row>
    <row r="4" spans="1:3" ht="14.25">
      <c r="A4" s="10" t="s">
        <v>5</v>
      </c>
      <c r="B4">
        <v>1</v>
      </c>
      <c r="C4" s="1">
        <v>0.15</v>
      </c>
    </row>
    <row r="5" spans="1:3" ht="12.75">
      <c r="A5" s="10" t="s">
        <v>6</v>
      </c>
      <c r="B5" s="1">
        <v>0.9</v>
      </c>
      <c r="C5" s="1">
        <v>0.1</v>
      </c>
    </row>
    <row r="6" spans="1:2" ht="12.75">
      <c r="A6" s="10" t="s">
        <v>8</v>
      </c>
      <c r="B6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203"/>
  <sheetViews>
    <sheetView workbookViewId="0" topLeftCell="A1">
      <selection activeCell="A1" sqref="A1:H203"/>
    </sheetView>
  </sheetViews>
  <sheetFormatPr defaultColWidth="11.421875" defaultRowHeight="12.75"/>
  <cols>
    <col min="1" max="1" width="16.00390625" style="0" bestFit="1" customWidth="1"/>
    <col min="2" max="3" width="21.140625" style="0" bestFit="1" customWidth="1"/>
    <col min="4" max="4" width="8.8515625" style="0" customWidth="1"/>
    <col min="6" max="9" width="13.140625" style="0" customWidth="1"/>
  </cols>
  <sheetData>
    <row r="1" spans="1:8" ht="14.25">
      <c r="A1" t="s">
        <v>3</v>
      </c>
      <c r="B1" t="s">
        <v>4</v>
      </c>
      <c r="C1" t="s">
        <v>5</v>
      </c>
      <c r="D1" t="s">
        <v>6</v>
      </c>
      <c r="E1" t="s">
        <v>13</v>
      </c>
      <c r="F1" t="s">
        <v>18</v>
      </c>
      <c r="G1" t="s">
        <v>14</v>
      </c>
      <c r="H1" t="s">
        <v>6</v>
      </c>
    </row>
    <row r="2" spans="1:4" ht="12.75">
      <c r="A2" s="2">
        <f>SQRT(LN('balance sheet'!C2*'balance sheet'!C2+1))</f>
        <v>0.1980422004353651</v>
      </c>
      <c r="B2" s="2">
        <f>SQRT(LN('balance sheet'!C3*'balance sheet'!C3+1))</f>
        <v>0.14916638004195087</v>
      </c>
      <c r="C2" s="2">
        <f>SQRT(LN('balance sheet'!C4*'balance sheet'!C4+1))</f>
        <v>0.14916638004195087</v>
      </c>
      <c r="D2" s="2">
        <f>SQRT(LN('balance sheet'!C5*'balance sheet'!C5+1))</f>
        <v>0.0997513451195927</v>
      </c>
    </row>
    <row r="3" spans="1:4" ht="12.75">
      <c r="A3" s="2">
        <f>LN('balance sheet'!B2)-0.5*'PK parameters (simulated)'!A2*'PK parameters (simulated)'!A2</f>
        <v>-1.6290482690107408</v>
      </c>
      <c r="B3" s="2">
        <f>LN('balance sheet'!B3)-0.5*'PK parameters (simulated)'!B2*'PK parameters (simulated)'!B2</f>
        <v>-0.01112530446740986</v>
      </c>
      <c r="C3" s="2">
        <f>LN('balance sheet'!B4)-0.5*'PK parameters (simulated)'!C2*'PK parameters (simulated)'!C2</f>
        <v>-0.01112530446740986</v>
      </c>
      <c r="D3" s="2">
        <f>LN('balance sheet'!B5)-0.5*'PK parameters (simulated)'!D2*'PK parameters (simulated)'!D2</f>
        <v>-0.11033568108441033</v>
      </c>
    </row>
    <row r="4" spans="1:8" ht="12.75">
      <c r="A4">
        <f ca="1">EXP(NORMSINV(RAND())*A$2+A$3)</f>
        <v>0.2298185755764755</v>
      </c>
      <c r="B4">
        <f aca="true" ca="1" t="shared" si="0" ref="B4:C19">EXP(NORMSINV(RAND())*B$2+B$3)</f>
        <v>0.8259684593302662</v>
      </c>
      <c r="C4">
        <f ca="1" t="shared" si="0"/>
        <v>0.7952577275790824</v>
      </c>
      <c r="D4" s="9">
        <f>IF(H4&gt;1,1,H4)</f>
        <v>0.8894862908704262</v>
      </c>
      <c r="E4">
        <f>MAX('PK data (simulated)'!B2:P2)</f>
        <v>6.118961010409229</v>
      </c>
      <c r="F4">
        <f>'balance sheet'!$B$6*D4/'PK parameters (simulated)'!A4</f>
        <v>38.70384665988136</v>
      </c>
      <c r="G4">
        <f>D4*'balance sheet'!$B$6*'PK parameters (simulated)'!C4/(('PK parameters (simulated)'!C4-'PK parameters (simulated)'!A4/'PK parameters (simulated)'!B4)*'PK parameters (simulated)'!B4)</f>
        <v>16.564540349046908</v>
      </c>
      <c r="H4">
        <f ca="1">EXP(NORMSINV(RAND())*D$2+D$3)</f>
        <v>0.8894862908704262</v>
      </c>
    </row>
    <row r="5" spans="1:8" ht="12.75">
      <c r="A5">
        <f aca="true" ca="1" t="shared" si="1" ref="A5:C36">EXP(NORMSINV(RAND())*A$2+A$3)</f>
        <v>0.23024874538218004</v>
      </c>
      <c r="B5">
        <f ca="1" t="shared" si="0"/>
        <v>1.022059876522301</v>
      </c>
      <c r="C5">
        <f ca="1" t="shared" si="0"/>
        <v>1.4117014976052191</v>
      </c>
      <c r="D5" s="9">
        <f aca="true" t="shared" si="2" ref="D5:D68">IF(H5&gt;1,1,H5)</f>
        <v>0.8179784541782337</v>
      </c>
      <c r="E5">
        <f>MAX('PK data (simulated)'!B3:P3)</f>
        <v>5.502985391297627</v>
      </c>
      <c r="F5">
        <f>'balance sheet'!$B$6*D5/'PK parameters (simulated)'!A5</f>
        <v>35.52585934053652</v>
      </c>
      <c r="G5">
        <f>D5*'balance sheet'!$B$6*'PK parameters (simulated)'!C5/(('PK parameters (simulated)'!C5-'PK parameters (simulated)'!A5/'PK parameters (simulated)'!B5)*'PK parameters (simulated)'!B5)</f>
        <v>9.52289661535995</v>
      </c>
      <c r="H5">
        <f aca="true" ca="1" t="shared" si="3" ref="H5:H68">EXP(NORMSINV(RAND())*D$2+D$3)</f>
        <v>0.8179784541782337</v>
      </c>
    </row>
    <row r="6" spans="1:8" ht="12.75">
      <c r="A6">
        <f ca="1" t="shared" si="1"/>
        <v>0.18191120287103038</v>
      </c>
      <c r="B6">
        <f ca="1" t="shared" si="0"/>
        <v>1.2615138250134323</v>
      </c>
      <c r="C6">
        <f ca="1" t="shared" si="0"/>
        <v>1.0222144789542258</v>
      </c>
      <c r="D6" s="9">
        <f t="shared" si="2"/>
        <v>1</v>
      </c>
      <c r="E6">
        <f>MAX('PK data (simulated)'!B4:P4)</f>
        <v>5.7219622382435595</v>
      </c>
      <c r="F6">
        <f>'balance sheet'!$B$6*D6/'PK parameters (simulated)'!A6</f>
        <v>54.97187552044116</v>
      </c>
      <c r="G6">
        <f>D6*'balance sheet'!$B$6*'PK parameters (simulated)'!C6/(('PK parameters (simulated)'!C6-'PK parameters (simulated)'!A6/'PK parameters (simulated)'!B6)*'PK parameters (simulated)'!B6)</f>
        <v>9.228873488204625</v>
      </c>
      <c r="H6">
        <f ca="1" t="shared" si="3"/>
        <v>1.0785586326104852</v>
      </c>
    </row>
    <row r="7" spans="1:8" ht="12.75">
      <c r="A7">
        <f ca="1" t="shared" si="1"/>
        <v>0.27560180825439434</v>
      </c>
      <c r="B7">
        <f ca="1" t="shared" si="0"/>
        <v>1.1731110122891464</v>
      </c>
      <c r="C7">
        <f ca="1" t="shared" si="0"/>
        <v>0.9856720065059367</v>
      </c>
      <c r="D7" s="9">
        <f t="shared" si="2"/>
        <v>0.835553521059307</v>
      </c>
      <c r="E7">
        <f>MAX('PK data (simulated)'!B5:P5)</f>
        <v>4.543088049073723</v>
      </c>
      <c r="F7">
        <f>'balance sheet'!$B$6*D7/'PK parameters (simulated)'!A7</f>
        <v>30.31741795714377</v>
      </c>
      <c r="G7">
        <f>D7*'balance sheet'!$B$6*'PK parameters (simulated)'!C7/(('PK parameters (simulated)'!C7-'PK parameters (simulated)'!A7/'PK parameters (simulated)'!B7)*'PK parameters (simulated)'!B7)</f>
        <v>9.351435170288156</v>
      </c>
      <c r="H7">
        <f ca="1" t="shared" si="3"/>
        <v>0.835553521059307</v>
      </c>
    </row>
    <row r="8" spans="1:8" ht="12.75">
      <c r="A8">
        <f ca="1" t="shared" si="1"/>
        <v>0.19944441597087534</v>
      </c>
      <c r="B8">
        <f ca="1" t="shared" si="0"/>
        <v>0.6965538282738041</v>
      </c>
      <c r="C8">
        <f ca="1" t="shared" si="0"/>
        <v>0.7728227107298923</v>
      </c>
      <c r="D8" s="9">
        <f t="shared" si="2"/>
        <v>0.7811529135250139</v>
      </c>
      <c r="E8">
        <f>MAX('PK data (simulated)'!B6:P6)</f>
        <v>6.250358349830025</v>
      </c>
      <c r="F8">
        <f>'balance sheet'!$B$6*D8/'PK parameters (simulated)'!A8</f>
        <v>39.1664469382329</v>
      </c>
      <c r="G8">
        <f>D8*'balance sheet'!$B$6*'PK parameters (simulated)'!C8/(('PK parameters (simulated)'!C8-'PK parameters (simulated)'!A8/'PK parameters (simulated)'!B8)*'PK parameters (simulated)'!B8)</f>
        <v>17.81497080518815</v>
      </c>
      <c r="H8">
        <f ca="1" t="shared" si="3"/>
        <v>0.7811529135250139</v>
      </c>
    </row>
    <row r="9" spans="1:8" ht="12.75">
      <c r="A9">
        <f ca="1" t="shared" si="1"/>
        <v>0.2741820955213965</v>
      </c>
      <c r="B9">
        <f ca="1" t="shared" si="0"/>
        <v>0.9279440053277102</v>
      </c>
      <c r="C9">
        <f ca="1" t="shared" si="0"/>
        <v>1.1758698950405102</v>
      </c>
      <c r="D9" s="9">
        <f t="shared" si="2"/>
        <v>0.8994704994136229</v>
      </c>
      <c r="E9">
        <f>MAX('PK data (simulated)'!B7:P7)</f>
        <v>5.9371759966934325</v>
      </c>
      <c r="F9">
        <f>'balance sheet'!$B$6*D9/'PK parameters (simulated)'!A9</f>
        <v>32.805588479552284</v>
      </c>
      <c r="G9">
        <f>D9*'balance sheet'!$B$6*'PK parameters (simulated)'!C9/(('PK parameters (simulated)'!C9-'PK parameters (simulated)'!A9/'PK parameters (simulated)'!B9)*'PK parameters (simulated)'!B9)</f>
        <v>12.946302831181082</v>
      </c>
      <c r="H9">
        <f ca="1" t="shared" si="3"/>
        <v>0.8994704994136229</v>
      </c>
    </row>
    <row r="10" spans="1:8" ht="12.75">
      <c r="A10">
        <f ca="1" t="shared" si="1"/>
        <v>0.20685192230653565</v>
      </c>
      <c r="B10">
        <f ca="1" t="shared" si="0"/>
        <v>1.1341755286008672</v>
      </c>
      <c r="C10">
        <f ca="1" t="shared" si="0"/>
        <v>1.0579871196864599</v>
      </c>
      <c r="D10" s="9">
        <f t="shared" si="2"/>
        <v>1</v>
      </c>
      <c r="E10">
        <f>MAX('PK data (simulated)'!B8:P8)</f>
        <v>6.113456142234335</v>
      </c>
      <c r="F10">
        <f>'balance sheet'!$B$6*D10/'PK parameters (simulated)'!A10</f>
        <v>48.34376151061779</v>
      </c>
      <c r="G10">
        <f>D10*'balance sheet'!$B$6*'PK parameters (simulated)'!C10/(('PK parameters (simulated)'!C10-'PK parameters (simulated)'!A10/'PK parameters (simulated)'!B10)*'PK parameters (simulated)'!B10)</f>
        <v>10.653474149001667</v>
      </c>
      <c r="H10">
        <f ca="1" t="shared" si="3"/>
        <v>1.0755597628718254</v>
      </c>
    </row>
    <row r="11" spans="1:8" ht="12.75">
      <c r="A11">
        <f ca="1" t="shared" si="1"/>
        <v>0.239166203525708</v>
      </c>
      <c r="B11">
        <f ca="1" t="shared" si="0"/>
        <v>1.1665685783303952</v>
      </c>
      <c r="C11">
        <f ca="1" t="shared" si="0"/>
        <v>0.7877026138560674</v>
      </c>
      <c r="D11" s="9">
        <f t="shared" si="2"/>
        <v>0.7977761655870669</v>
      </c>
      <c r="E11">
        <f>MAX('PK data (simulated)'!B9:P9)</f>
        <v>4.22215014610188</v>
      </c>
      <c r="F11">
        <f>'balance sheet'!$B$6*D11/'PK parameters (simulated)'!A11</f>
        <v>33.35655932261825</v>
      </c>
      <c r="G11">
        <f>D11*'balance sheet'!$B$6*'PK parameters (simulated)'!C11/(('PK parameters (simulated)'!C11-'PK parameters (simulated)'!A11/'PK parameters (simulated)'!B11)*'PK parameters (simulated)'!B11)</f>
        <v>9.244824141013616</v>
      </c>
      <c r="H11">
        <f ca="1" t="shared" si="3"/>
        <v>0.7977761655870669</v>
      </c>
    </row>
    <row r="12" spans="1:8" ht="12.75">
      <c r="A12">
        <f ca="1" t="shared" si="1"/>
        <v>0.21089110924693605</v>
      </c>
      <c r="B12">
        <f ca="1" t="shared" si="0"/>
        <v>0.9418588281332744</v>
      </c>
      <c r="C12">
        <f ca="1" t="shared" si="0"/>
        <v>0.9510909074958929</v>
      </c>
      <c r="D12" s="9">
        <f t="shared" si="2"/>
        <v>1</v>
      </c>
      <c r="E12">
        <f>MAX('PK data (simulated)'!B10:P10)</f>
        <v>6.801308405214402</v>
      </c>
      <c r="F12">
        <f>'balance sheet'!$B$6*D12/'PK parameters (simulated)'!A12</f>
        <v>47.417835847649826</v>
      </c>
      <c r="G12">
        <f>D12*'balance sheet'!$B$6*'PK parameters (simulated)'!C12/(('PK parameters (simulated)'!C12-'PK parameters (simulated)'!A12/'PK parameters (simulated)'!B12)*'PK parameters (simulated)'!B12)</f>
        <v>13.88652024315851</v>
      </c>
      <c r="H12">
        <f ca="1" t="shared" si="3"/>
        <v>1.0617357634742608</v>
      </c>
    </row>
    <row r="13" spans="1:8" ht="12.75">
      <c r="A13">
        <f ca="1" t="shared" si="1"/>
        <v>0.17935057366590776</v>
      </c>
      <c r="B13">
        <f ca="1" t="shared" si="0"/>
        <v>0.9630771522897233</v>
      </c>
      <c r="C13">
        <f ca="1" t="shared" si="0"/>
        <v>0.8610339221429166</v>
      </c>
      <c r="D13" s="9">
        <f t="shared" si="2"/>
        <v>1</v>
      </c>
      <c r="E13">
        <f>MAX('PK data (simulated)'!B11:P11)</f>
        <v>6.761511902144292</v>
      </c>
      <c r="F13">
        <f>'balance sheet'!$B$6*D13/'PK parameters (simulated)'!A13</f>
        <v>55.75672157384837</v>
      </c>
      <c r="G13">
        <f>D13*'balance sheet'!$B$6*'PK parameters (simulated)'!C13/(('PK parameters (simulated)'!C13-'PK parameters (simulated)'!A13/'PK parameters (simulated)'!B13)*'PK parameters (simulated)'!B13)</f>
        <v>13.248886779069178</v>
      </c>
      <c r="H13">
        <f ca="1" t="shared" si="3"/>
        <v>1.0436994150827936</v>
      </c>
    </row>
    <row r="14" spans="1:8" ht="12.75">
      <c r="A14">
        <f ca="1" t="shared" si="1"/>
        <v>0.1852649753500256</v>
      </c>
      <c r="B14">
        <f ca="1" t="shared" si="0"/>
        <v>1.1072686326362142</v>
      </c>
      <c r="C14">
        <f ca="1" t="shared" si="0"/>
        <v>1.3405186868586714</v>
      </c>
      <c r="D14" s="9">
        <f t="shared" si="2"/>
        <v>0.9477476654209672</v>
      </c>
      <c r="E14">
        <f>MAX('PK data (simulated)'!B12:P12)</f>
        <v>6.3287297612718225</v>
      </c>
      <c r="F14">
        <f>'balance sheet'!$B$6*D14/'PK parameters (simulated)'!A14</f>
        <v>51.15633236289615</v>
      </c>
      <c r="G14">
        <f>D14*'balance sheet'!$B$6*'PK parameters (simulated)'!C14/(('PK parameters (simulated)'!C14-'PK parameters (simulated)'!A14/'PK parameters (simulated)'!B14)*'PK parameters (simulated)'!B14)</f>
        <v>9.78002480929508</v>
      </c>
      <c r="H14">
        <f ca="1" t="shared" si="3"/>
        <v>0.9477476654209672</v>
      </c>
    </row>
    <row r="15" spans="1:8" ht="12.75">
      <c r="A15">
        <f ca="1" t="shared" si="1"/>
        <v>0.23118339487596806</v>
      </c>
      <c r="B15">
        <f ca="1" t="shared" si="0"/>
        <v>0.9750554836386581</v>
      </c>
      <c r="C15">
        <f ca="1" t="shared" si="0"/>
        <v>0.726558049221831</v>
      </c>
      <c r="D15" s="9">
        <f t="shared" si="2"/>
        <v>0.9344384366673596</v>
      </c>
      <c r="E15">
        <f>MAX('PK data (simulated)'!B13:P13)</f>
        <v>5.527333427976633</v>
      </c>
      <c r="F15">
        <f>'balance sheet'!$B$6*D15/'PK parameters (simulated)'!A15</f>
        <v>40.4197904079008</v>
      </c>
      <c r="G15">
        <f>D15*'balance sheet'!$B$6*'PK parameters (simulated)'!C15/(('PK parameters (simulated)'!C15-'PK parameters (simulated)'!A15/'PK parameters (simulated)'!B15)*'PK parameters (simulated)'!B15)</f>
        <v>14.225716573468395</v>
      </c>
      <c r="H15">
        <f ca="1" t="shared" si="3"/>
        <v>0.9344384366673596</v>
      </c>
    </row>
    <row r="16" spans="1:8" ht="12.75">
      <c r="A16">
        <f ca="1" t="shared" si="1"/>
        <v>0.20490158388262716</v>
      </c>
      <c r="B16">
        <f ca="1" t="shared" si="0"/>
        <v>1.1036997391597714</v>
      </c>
      <c r="C16">
        <f ca="1" t="shared" si="0"/>
        <v>1.222587970536129</v>
      </c>
      <c r="D16" s="9">
        <f t="shared" si="2"/>
        <v>0.8582234540630915</v>
      </c>
      <c r="E16">
        <f>MAX('PK data (simulated)'!B14:P14)</f>
        <v>5.529489419231261</v>
      </c>
      <c r="F16">
        <f>'balance sheet'!$B$6*D16/'PK parameters (simulated)'!A16</f>
        <v>41.88466666781375</v>
      </c>
      <c r="G16">
        <f>D16*'balance sheet'!$B$6*'PK parameters (simulated)'!C16/(('PK parameters (simulated)'!C16-'PK parameters (simulated)'!A16/'PK parameters (simulated)'!B16)*'PK parameters (simulated)'!B16)</f>
        <v>9.168043731256752</v>
      </c>
      <c r="H16">
        <f ca="1" t="shared" si="3"/>
        <v>0.8582234540630915</v>
      </c>
    </row>
    <row r="17" spans="1:8" ht="12.75">
      <c r="A17">
        <f ca="1" t="shared" si="1"/>
        <v>0.14246135019697834</v>
      </c>
      <c r="B17">
        <f ca="1" t="shared" si="0"/>
        <v>1.044028888512702</v>
      </c>
      <c r="C17">
        <f ca="1" t="shared" si="0"/>
        <v>1.050412000235164</v>
      </c>
      <c r="D17" s="9">
        <f t="shared" si="2"/>
        <v>0.8119210361263856</v>
      </c>
      <c r="E17">
        <f>MAX('PK data (simulated)'!B15:P15)</f>
        <v>5.709589060831803</v>
      </c>
      <c r="F17">
        <f>'balance sheet'!$B$6*D17/'PK parameters (simulated)'!A17</f>
        <v>56.99237266835947</v>
      </c>
      <c r="G17">
        <f>D17*'balance sheet'!$B$6*'PK parameters (simulated)'!C17/(('PK parameters (simulated)'!C17-'PK parameters (simulated)'!A17/'PK parameters (simulated)'!B17)*'PK parameters (simulated)'!B17)</f>
        <v>8.937878678911591</v>
      </c>
      <c r="H17">
        <f ca="1" t="shared" si="3"/>
        <v>0.8119210361263856</v>
      </c>
    </row>
    <row r="18" spans="1:8" ht="12.75">
      <c r="A18">
        <f ca="1" t="shared" si="1"/>
        <v>0.215193624263623</v>
      </c>
      <c r="B18">
        <f ca="1" t="shared" si="0"/>
        <v>0.9934634123518765</v>
      </c>
      <c r="C18">
        <f ca="1" t="shared" si="0"/>
        <v>0.9801152098698338</v>
      </c>
      <c r="D18" s="9">
        <f t="shared" si="2"/>
        <v>0.8680414686740413</v>
      </c>
      <c r="E18">
        <f>MAX('PK data (simulated)'!B16:P16)</f>
        <v>5.693359786304866</v>
      </c>
      <c r="F18">
        <f>'balance sheet'!$B$6*D18/'PK parameters (simulated)'!A18</f>
        <v>40.337694559697866</v>
      </c>
      <c r="G18">
        <f>D18*'balance sheet'!$B$6*'PK parameters (simulated)'!C18/(('PK parameters (simulated)'!C18-'PK parameters (simulated)'!A18/'PK parameters (simulated)'!B18)*'PK parameters (simulated)'!B18)</f>
        <v>11.216398785206144</v>
      </c>
      <c r="H18">
        <f ca="1" t="shared" si="3"/>
        <v>0.8680414686740413</v>
      </c>
    </row>
    <row r="19" spans="1:8" ht="12.75">
      <c r="A19">
        <f ca="1" t="shared" si="1"/>
        <v>0.18938546987621946</v>
      </c>
      <c r="B19">
        <f ca="1" t="shared" si="0"/>
        <v>0.8329187336491036</v>
      </c>
      <c r="C19">
        <f ca="1" t="shared" si="0"/>
        <v>1.027643098890543</v>
      </c>
      <c r="D19" s="9">
        <f t="shared" si="2"/>
        <v>0.8583632364477343</v>
      </c>
      <c r="E19">
        <f>MAX('PK data (simulated)'!B17:P17)</f>
        <v>6.703437849870438</v>
      </c>
      <c r="F19">
        <f>'balance sheet'!$B$6*D19/'PK parameters (simulated)'!A19</f>
        <v>45.323605713191846</v>
      </c>
      <c r="G19">
        <f>D19*'balance sheet'!$B$6*'PK parameters (simulated)'!C19/(('PK parameters (simulated)'!C19-'PK parameters (simulated)'!A19/'PK parameters (simulated)'!B19)*'PK parameters (simulated)'!B19)</f>
        <v>13.233528493285334</v>
      </c>
      <c r="H19">
        <f ca="1" t="shared" si="3"/>
        <v>0.8583632364477343</v>
      </c>
    </row>
    <row r="20" spans="1:8" ht="12.75">
      <c r="A20">
        <f ca="1" t="shared" si="1"/>
        <v>0.19553828923913288</v>
      </c>
      <c r="B20">
        <f ca="1" t="shared" si="1"/>
        <v>0.703960800210118</v>
      </c>
      <c r="C20">
        <f ca="1" t="shared" si="1"/>
        <v>0.8190070652574283</v>
      </c>
      <c r="D20" s="9">
        <f t="shared" si="2"/>
        <v>0.7945115708118317</v>
      </c>
      <c r="E20">
        <f>MAX('PK data (simulated)'!B18:P18)</f>
        <v>6.479568330571399</v>
      </c>
      <c r="F20">
        <f>'balance sheet'!$B$6*D20/'PK parameters (simulated)'!A20</f>
        <v>40.63202014824761</v>
      </c>
      <c r="G20">
        <f>D20*'balance sheet'!$B$6*'PK parameters (simulated)'!C20/(('PK parameters (simulated)'!C20-'PK parameters (simulated)'!A20/'PK parameters (simulated)'!B20)*'PK parameters (simulated)'!B20)</f>
        <v>17.078543862744574</v>
      </c>
      <c r="H20">
        <f ca="1" t="shared" si="3"/>
        <v>0.7945115708118317</v>
      </c>
    </row>
    <row r="21" spans="1:8" ht="12.75">
      <c r="A21">
        <f ca="1" t="shared" si="1"/>
        <v>0.21710359876772495</v>
      </c>
      <c r="B21">
        <f ca="1" t="shared" si="1"/>
        <v>0.8947343582576246</v>
      </c>
      <c r="C21">
        <f ca="1" t="shared" si="1"/>
        <v>1.0308978027267717</v>
      </c>
      <c r="D21" s="9">
        <f t="shared" si="2"/>
        <v>0.7323110125610867</v>
      </c>
      <c r="E21">
        <f>MAX('PK data (simulated)'!B19:P19)</f>
        <v>5.226751806468465</v>
      </c>
      <c r="F21">
        <f>'balance sheet'!$B$6*D21/'PK parameters (simulated)'!A21</f>
        <v>33.7309476543764</v>
      </c>
      <c r="G21">
        <f>D21*'balance sheet'!$B$6*'PK parameters (simulated)'!C21/(('PK parameters (simulated)'!C21-'PK parameters (simulated)'!A21/'PK parameters (simulated)'!B21)*'PK parameters (simulated)'!B21)</f>
        <v>10.704145931230068</v>
      </c>
      <c r="H21">
        <f ca="1" t="shared" si="3"/>
        <v>0.7323110125610867</v>
      </c>
    </row>
    <row r="22" spans="1:8" ht="12.75">
      <c r="A22">
        <f ca="1" t="shared" si="1"/>
        <v>0.18529507463681932</v>
      </c>
      <c r="B22">
        <f ca="1" t="shared" si="1"/>
        <v>0.8157423845761322</v>
      </c>
      <c r="C22">
        <f ca="1" t="shared" si="1"/>
        <v>1.1412619050582264</v>
      </c>
      <c r="D22" s="9">
        <f t="shared" si="2"/>
        <v>0.7813990974201469</v>
      </c>
      <c r="E22">
        <f>MAX('PK data (simulated)'!B20:P20)</f>
        <v>6.37271177106461</v>
      </c>
      <c r="F22">
        <f>'balance sheet'!$B$6*D22/'PK parameters (simulated)'!A22</f>
        <v>42.1705271417332</v>
      </c>
      <c r="G22">
        <f>D22*'balance sheet'!$B$6*'PK parameters (simulated)'!C22/(('PK parameters (simulated)'!C22-'PK parameters (simulated)'!A22/'PK parameters (simulated)'!B22)*'PK parameters (simulated)'!B22)</f>
        <v>11.959289041477133</v>
      </c>
      <c r="H22">
        <f ca="1" t="shared" si="3"/>
        <v>0.7813990974201469</v>
      </c>
    </row>
    <row r="23" spans="1:8" ht="12.75">
      <c r="A23">
        <f ca="1" t="shared" si="1"/>
        <v>0.15490146809361116</v>
      </c>
      <c r="B23">
        <f ca="1" t="shared" si="1"/>
        <v>1.5518984411797767</v>
      </c>
      <c r="C23">
        <f ca="1" t="shared" si="1"/>
        <v>1.1438961899883922</v>
      </c>
      <c r="D23" s="9">
        <f t="shared" si="2"/>
        <v>0.8918783833917794</v>
      </c>
      <c r="E23">
        <f>MAX('PK data (simulated)'!B21:P21)</f>
        <v>4.517970323023635</v>
      </c>
      <c r="F23">
        <f>'balance sheet'!$B$6*D23/'PK parameters (simulated)'!A23</f>
        <v>57.577142061222624</v>
      </c>
      <c r="G23">
        <f>D23*'balance sheet'!$B$6*'PK parameters (simulated)'!C23/(('PK parameters (simulated)'!C23-'PK parameters (simulated)'!A23/'PK parameters (simulated)'!B23)*'PK parameters (simulated)'!B23)</f>
        <v>6.296429445183381</v>
      </c>
      <c r="H23">
        <f ca="1" t="shared" si="3"/>
        <v>0.8918783833917794</v>
      </c>
    </row>
    <row r="24" spans="1:8" ht="12.75">
      <c r="A24">
        <f ca="1" t="shared" si="1"/>
        <v>0.15498727257453657</v>
      </c>
      <c r="B24">
        <f ca="1" t="shared" si="1"/>
        <v>0.7693804208437593</v>
      </c>
      <c r="C24">
        <f ca="1" t="shared" si="1"/>
        <v>1.1107777929595586</v>
      </c>
      <c r="D24" s="9">
        <f t="shared" si="2"/>
        <v>0.9060473593715249</v>
      </c>
      <c r="E24">
        <f>MAX('PK data (simulated)'!B22:P22)</f>
        <v>8.054899783533816</v>
      </c>
      <c r="F24">
        <f>'balance sheet'!$B$6*D24/'PK parameters (simulated)'!A24</f>
        <v>58.45946859512533</v>
      </c>
      <c r="G24">
        <f>D24*'balance sheet'!$B$6*'PK parameters (simulated)'!C24/(('PK parameters (simulated)'!C24-'PK parameters (simulated)'!A24/'PK parameters (simulated)'!B24)*'PK parameters (simulated)'!B24)</f>
        <v>14.385128729521227</v>
      </c>
      <c r="H24">
        <f ca="1" t="shared" si="3"/>
        <v>0.9060473593715249</v>
      </c>
    </row>
    <row r="25" spans="1:8" ht="12.75">
      <c r="A25">
        <f ca="1" t="shared" si="1"/>
        <v>0.18676179671116885</v>
      </c>
      <c r="B25">
        <f ca="1" t="shared" si="1"/>
        <v>0.9507690018360448</v>
      </c>
      <c r="C25">
        <f ca="1" t="shared" si="1"/>
        <v>0.9480903982089135</v>
      </c>
      <c r="D25" s="9">
        <f t="shared" si="2"/>
        <v>0.8404125144366608</v>
      </c>
      <c r="E25">
        <f>MAX('PK data (simulated)'!B23:P23)</f>
        <v>5.853140872287331</v>
      </c>
      <c r="F25">
        <f>'balance sheet'!$B$6*D25/'PK parameters (simulated)'!A25</f>
        <v>44.99916627683642</v>
      </c>
      <c r="G25">
        <f>D25*'balance sheet'!$B$6*'PK parameters (simulated)'!C25/(('PK parameters (simulated)'!C25-'PK parameters (simulated)'!A25/'PK parameters (simulated)'!B25)*'PK parameters (simulated)'!B25)</f>
        <v>11.149282962255532</v>
      </c>
      <c r="H25">
        <f ca="1" t="shared" si="3"/>
        <v>0.8404125144366608</v>
      </c>
    </row>
    <row r="26" spans="1:8" ht="12.75">
      <c r="A26">
        <f ca="1" t="shared" si="1"/>
        <v>0.2000936728743268</v>
      </c>
      <c r="B26">
        <f ca="1" t="shared" si="1"/>
        <v>1.1730079047421973</v>
      </c>
      <c r="C26">
        <f ca="1" t="shared" si="1"/>
        <v>0.7416247662510976</v>
      </c>
      <c r="D26" s="9">
        <f t="shared" si="2"/>
        <v>0.9214834208436189</v>
      </c>
      <c r="E26">
        <f>MAX('PK data (simulated)'!B24:P24)</f>
        <v>5.013123923949474</v>
      </c>
      <c r="F26">
        <f>'balance sheet'!$B$6*D26/'PK parameters (simulated)'!A26</f>
        <v>46.05260164434968</v>
      </c>
      <c r="G26">
        <f>D26*'balance sheet'!$B$6*'PK parameters (simulated)'!C26/(('PK parameters (simulated)'!C26-'PK parameters (simulated)'!A26/'PK parameters (simulated)'!B26)*'PK parameters (simulated)'!B26)</f>
        <v>10.202390510558795</v>
      </c>
      <c r="H26">
        <f ca="1" t="shared" si="3"/>
        <v>0.9214834208436189</v>
      </c>
    </row>
    <row r="27" spans="1:8" ht="12.75">
      <c r="A27">
        <f ca="1" t="shared" si="1"/>
        <v>0.2376697347507083</v>
      </c>
      <c r="B27">
        <f ca="1" t="shared" si="1"/>
        <v>0.789709631826052</v>
      </c>
      <c r="C27">
        <f ca="1" t="shared" si="1"/>
        <v>0.8364115610584009</v>
      </c>
      <c r="D27" s="9">
        <f t="shared" si="2"/>
        <v>0.9439820291296237</v>
      </c>
      <c r="E27">
        <f>MAX('PK data (simulated)'!B25:P25)</f>
        <v>6.722809311521551</v>
      </c>
      <c r="F27">
        <f>'balance sheet'!$B$6*D27/'PK parameters (simulated)'!A27</f>
        <v>39.71822622345105</v>
      </c>
      <c r="G27">
        <f>D27*'balance sheet'!$B$6*'PK parameters (simulated)'!C27/(('PK parameters (simulated)'!C27-'PK parameters (simulated)'!A27/'PK parameters (simulated)'!B27)*'PK parameters (simulated)'!B27)</f>
        <v>18.672171132038674</v>
      </c>
      <c r="H27">
        <f ca="1" t="shared" si="3"/>
        <v>0.9439820291296237</v>
      </c>
    </row>
    <row r="28" spans="1:8" ht="12.75">
      <c r="A28">
        <f ca="1" t="shared" si="1"/>
        <v>0.21484901695668138</v>
      </c>
      <c r="B28">
        <f ca="1" t="shared" si="1"/>
        <v>0.7940179760089153</v>
      </c>
      <c r="C28">
        <f ca="1" t="shared" si="1"/>
        <v>0.7292134215492057</v>
      </c>
      <c r="D28" s="9">
        <f t="shared" si="2"/>
        <v>0.9244386357625906</v>
      </c>
      <c r="E28">
        <f>MAX('PK data (simulated)'!B26:P26)</f>
        <v>6.469120675923176</v>
      </c>
      <c r="F28">
        <f>'balance sheet'!$B$6*D28/'PK parameters (simulated)'!A28</f>
        <v>43.02736167273129</v>
      </c>
      <c r="G28">
        <f>D28*'balance sheet'!$B$6*'PK parameters (simulated)'!C28/(('PK parameters (simulated)'!C28-'PK parameters (simulated)'!A28/'PK parameters (simulated)'!B28)*'PK parameters (simulated)'!B28)</f>
        <v>18.511475646134837</v>
      </c>
      <c r="H28">
        <f ca="1" t="shared" si="3"/>
        <v>0.9244386357625906</v>
      </c>
    </row>
    <row r="29" spans="1:8" ht="12.75">
      <c r="A29">
        <f ca="1" t="shared" si="1"/>
        <v>0.1616414471037966</v>
      </c>
      <c r="B29">
        <f ca="1" t="shared" si="1"/>
        <v>0.8217458595254498</v>
      </c>
      <c r="C29">
        <f ca="1" t="shared" si="1"/>
        <v>1.077006851333264</v>
      </c>
      <c r="D29" s="9">
        <f t="shared" si="2"/>
        <v>1</v>
      </c>
      <c r="E29">
        <f>MAX('PK data (simulated)'!B27:P27)</f>
        <v>8.31868823830034</v>
      </c>
      <c r="F29">
        <f>'balance sheet'!$B$6*D29/'PK parameters (simulated)'!A29</f>
        <v>61.86532092587979</v>
      </c>
      <c r="G29">
        <f>D29*'balance sheet'!$B$6*'PK parameters (simulated)'!C29/(('PK parameters (simulated)'!C29-'PK parameters (simulated)'!A29/'PK parameters (simulated)'!B29)*'PK parameters (simulated)'!B29)</f>
        <v>14.888443014049088</v>
      </c>
      <c r="H29">
        <f ca="1" t="shared" si="3"/>
        <v>1.0308816627163973</v>
      </c>
    </row>
    <row r="30" spans="1:8" ht="12.75">
      <c r="A30">
        <f ca="1" t="shared" si="1"/>
        <v>0.23249298953928776</v>
      </c>
      <c r="B30">
        <f ca="1" t="shared" si="1"/>
        <v>0.8432670184419621</v>
      </c>
      <c r="C30">
        <f ca="1" t="shared" si="1"/>
        <v>1.1574781292624772</v>
      </c>
      <c r="D30" s="9">
        <f t="shared" si="2"/>
        <v>0.9432920317523353</v>
      </c>
      <c r="E30">
        <f>MAX('PK data (simulated)'!B28:P28)</f>
        <v>7.0095280327740825</v>
      </c>
      <c r="F30">
        <f>'balance sheet'!$B$6*D30/'PK parameters (simulated)'!A30</f>
        <v>40.57292366628256</v>
      </c>
      <c r="G30">
        <f>D30*'balance sheet'!$B$6*'PK parameters (simulated)'!C30/(('PK parameters (simulated)'!C30-'PK parameters (simulated)'!A30/'PK parameters (simulated)'!B30)*'PK parameters (simulated)'!B30)</f>
        <v>14.68375120809457</v>
      </c>
      <c r="H30">
        <f ca="1" t="shared" si="3"/>
        <v>0.9432920317523353</v>
      </c>
    </row>
    <row r="31" spans="1:8" ht="12.75">
      <c r="A31">
        <f ca="1" t="shared" si="1"/>
        <v>0.15473567831721707</v>
      </c>
      <c r="B31">
        <f ca="1" t="shared" si="1"/>
        <v>1.1955909802643285</v>
      </c>
      <c r="C31">
        <f ca="1" t="shared" si="1"/>
        <v>0.7488282062903925</v>
      </c>
      <c r="D31" s="9">
        <f t="shared" si="2"/>
        <v>0.9524404915980593</v>
      </c>
      <c r="E31">
        <f>MAX('PK data (simulated)'!B29:P29)</f>
        <v>5.5132568614469815</v>
      </c>
      <c r="F31">
        <f>'balance sheet'!$B$6*D31/'PK parameters (simulated)'!A31</f>
        <v>61.55273961093196</v>
      </c>
      <c r="G31">
        <f>D31*'balance sheet'!$B$6*'PK parameters (simulated)'!C31/(('PK parameters (simulated)'!C31-'PK parameters (simulated)'!A31/'PK parameters (simulated)'!B31)*'PK parameters (simulated)'!B31)</f>
        <v>9.630787612397018</v>
      </c>
      <c r="H31">
        <f ca="1" t="shared" si="3"/>
        <v>0.9524404915980593</v>
      </c>
    </row>
    <row r="32" spans="1:8" ht="12.75">
      <c r="A32">
        <f ca="1" t="shared" si="1"/>
        <v>0.20384657205643572</v>
      </c>
      <c r="B32">
        <f ca="1" t="shared" si="1"/>
        <v>1.0686591695609535</v>
      </c>
      <c r="C32">
        <f ca="1" t="shared" si="1"/>
        <v>1.0757352147174155</v>
      </c>
      <c r="D32" s="9">
        <f t="shared" si="2"/>
        <v>0.8493970395683712</v>
      </c>
      <c r="E32">
        <f>MAX('PK data (simulated)'!B30:P30)</f>
        <v>5.473420613588519</v>
      </c>
      <c r="F32">
        <f>'balance sheet'!$B$6*D32/'PK parameters (simulated)'!A32</f>
        <v>41.668448529672226</v>
      </c>
      <c r="G32">
        <f>D32*'balance sheet'!$B$6*'PK parameters (simulated)'!C32/(('PK parameters (simulated)'!C32-'PK parameters (simulated)'!A32/'PK parameters (simulated)'!B32)*'PK parameters (simulated)'!B32)</f>
        <v>9.66141687214409</v>
      </c>
      <c r="H32">
        <f ca="1" t="shared" si="3"/>
        <v>0.8493970395683712</v>
      </c>
    </row>
    <row r="33" spans="1:8" ht="12.75">
      <c r="A33">
        <f ca="1" t="shared" si="1"/>
        <v>0.22969982749582596</v>
      </c>
      <c r="B33">
        <f ca="1" t="shared" si="1"/>
        <v>0.9740389490156236</v>
      </c>
      <c r="C33">
        <f ca="1" t="shared" si="1"/>
        <v>1.2031360357702159</v>
      </c>
      <c r="D33" s="9">
        <f t="shared" si="2"/>
        <v>0.8102896630961137</v>
      </c>
      <c r="E33">
        <f>MAX('PK data (simulated)'!B31:P31)</f>
        <v>5.5234447020284865</v>
      </c>
      <c r="F33">
        <f>'balance sheet'!$B$6*D33/'PK parameters (simulated)'!A33</f>
        <v>35.27602401489997</v>
      </c>
      <c r="G33">
        <f>D33*'balance sheet'!$B$6*'PK parameters (simulated)'!C33/(('PK parameters (simulated)'!C33-'PK parameters (simulated)'!A33/'PK parameters (simulated)'!B33)*'PK parameters (simulated)'!B33)</f>
        <v>10.34692323938735</v>
      </c>
      <c r="H33">
        <f ca="1" t="shared" si="3"/>
        <v>0.8102896630961137</v>
      </c>
    </row>
    <row r="34" spans="1:8" ht="12.75">
      <c r="A34">
        <f ca="1" t="shared" si="1"/>
        <v>0.1610921629027967</v>
      </c>
      <c r="B34">
        <f ca="1" t="shared" si="1"/>
        <v>0.8246750833081051</v>
      </c>
      <c r="C34">
        <f ca="1" t="shared" si="1"/>
        <v>0.956952052950998</v>
      </c>
      <c r="D34" s="9">
        <f t="shared" si="2"/>
        <v>0.7222974914645794</v>
      </c>
      <c r="E34">
        <f>MAX('PK data (simulated)'!B32:P32)</f>
        <v>5.822664004217109</v>
      </c>
      <c r="F34">
        <f>'balance sheet'!$B$6*D34/'PK parameters (simulated)'!A34</f>
        <v>44.8375314136427</v>
      </c>
      <c r="G34">
        <f>D34*'balance sheet'!$B$6*'PK parameters (simulated)'!C34/(('PK parameters (simulated)'!C34-'PK parameters (simulated)'!A34/'PK parameters (simulated)'!B34)*'PK parameters (simulated)'!B34)</f>
        <v>11.004991082821705</v>
      </c>
      <c r="H34">
        <f ca="1" t="shared" si="3"/>
        <v>0.7222974914645794</v>
      </c>
    </row>
    <row r="35" spans="1:8" ht="12.75">
      <c r="A35">
        <f ca="1" t="shared" si="1"/>
        <v>0.16739476557032532</v>
      </c>
      <c r="B35">
        <f ca="1" t="shared" si="1"/>
        <v>1.0038581302876965</v>
      </c>
      <c r="C35">
        <f ca="1" t="shared" si="1"/>
        <v>1.0028267715884234</v>
      </c>
      <c r="D35" s="9">
        <f t="shared" si="2"/>
        <v>0.9123497047719942</v>
      </c>
      <c r="E35">
        <f>MAX('PK data (simulated)'!B33:P33)</f>
        <v>6.34265718668592</v>
      </c>
      <c r="F35">
        <f>'balance sheet'!$B$6*D35/'PK parameters (simulated)'!A35</f>
        <v>54.502881357344535</v>
      </c>
      <c r="G35">
        <f>D35*'balance sheet'!$B$6*'PK parameters (simulated)'!C35/(('PK parameters (simulated)'!C35-'PK parameters (simulated)'!A35/'PK parameters (simulated)'!B35)*'PK parameters (simulated)'!B35)</f>
        <v>10.901079145865472</v>
      </c>
      <c r="H35">
        <f ca="1" t="shared" si="3"/>
        <v>0.9123497047719942</v>
      </c>
    </row>
    <row r="36" spans="1:8" ht="12.75">
      <c r="A36">
        <f ca="1" t="shared" si="1"/>
        <v>0.2683900631352999</v>
      </c>
      <c r="B36">
        <f ca="1" t="shared" si="1"/>
        <v>1.126818014142889</v>
      </c>
      <c r="C36">
        <f ca="1" t="shared" si="1"/>
        <v>0.8175275657961747</v>
      </c>
      <c r="D36" s="9">
        <f t="shared" si="2"/>
        <v>0.9265851944601706</v>
      </c>
      <c r="E36">
        <f>MAX('PK data (simulated)'!B34:P34)</f>
        <v>4.944273133211115</v>
      </c>
      <c r="F36">
        <f>'balance sheet'!$B$6*D36/'PK parameters (simulated)'!A36</f>
        <v>34.5238263904377</v>
      </c>
      <c r="G36">
        <f>D36*'balance sheet'!$B$6*'PK parameters (simulated)'!C36/(('PK parameters (simulated)'!C36-'PK parameters (simulated)'!A36/'PK parameters (simulated)'!B36)*'PK parameters (simulated)'!B36)</f>
        <v>11.603735477284232</v>
      </c>
      <c r="H36">
        <f ca="1" t="shared" si="3"/>
        <v>0.9265851944601706</v>
      </c>
    </row>
    <row r="37" spans="1:8" ht="12.75">
      <c r="A37">
        <f aca="true" ca="1" t="shared" si="4" ref="A37:C68">EXP(NORMSINV(RAND())*A$2+A$3)</f>
        <v>0.15452586448277592</v>
      </c>
      <c r="B37">
        <f ca="1" t="shared" si="4"/>
        <v>0.6739938140394995</v>
      </c>
      <c r="C37">
        <f ca="1" t="shared" si="4"/>
        <v>0.9570227305665324</v>
      </c>
      <c r="D37" s="9">
        <f t="shared" si="2"/>
        <v>1</v>
      </c>
      <c r="E37">
        <f>MAX('PK data (simulated)'!B35:P35)</f>
        <v>9.457515975490862</v>
      </c>
      <c r="F37">
        <f>'balance sheet'!$B$6*D37/'PK parameters (simulated)'!A37</f>
        <v>64.71408546052587</v>
      </c>
      <c r="G37">
        <f>D37*'balance sheet'!$B$6*'PK parameters (simulated)'!C37/(('PK parameters (simulated)'!C37-'PK parameters (simulated)'!A37/'PK parameters (simulated)'!B37)*'PK parameters (simulated)'!B37)</f>
        <v>19.511105688544394</v>
      </c>
      <c r="H37">
        <f ca="1" t="shared" si="3"/>
        <v>1.0066608719370687</v>
      </c>
    </row>
    <row r="38" spans="1:8" ht="12.75">
      <c r="A38">
        <f ca="1" t="shared" si="4"/>
        <v>0.1382899227129082</v>
      </c>
      <c r="B38">
        <f ca="1" t="shared" si="4"/>
        <v>1.0732385063468728</v>
      </c>
      <c r="C38">
        <f ca="1" t="shared" si="4"/>
        <v>0.8180811225854548</v>
      </c>
      <c r="D38" s="9">
        <f t="shared" si="2"/>
        <v>0.9776692065182284</v>
      </c>
      <c r="E38">
        <f>MAX('PK data (simulated)'!B36:P36)</f>
        <v>6.416857316886945</v>
      </c>
      <c r="F38">
        <f>'balance sheet'!$B$6*D38/'PK parameters (simulated)'!A38</f>
        <v>70.6970679669757</v>
      </c>
      <c r="G38">
        <f>D38*'balance sheet'!$B$6*'PK parameters (simulated)'!C38/(('PK parameters (simulated)'!C38-'PK parameters (simulated)'!A38/'PK parameters (simulated)'!B38)*'PK parameters (simulated)'!B38)</f>
        <v>10.812572335151394</v>
      </c>
      <c r="H38">
        <f ca="1" t="shared" si="3"/>
        <v>0.9776692065182284</v>
      </c>
    </row>
    <row r="39" spans="1:8" ht="12.75">
      <c r="A39">
        <f ca="1" t="shared" si="4"/>
        <v>0.21257149569017333</v>
      </c>
      <c r="B39">
        <f ca="1" t="shared" si="4"/>
        <v>0.8426627503769727</v>
      </c>
      <c r="C39">
        <f ca="1" t="shared" si="4"/>
        <v>1.0053861645839577</v>
      </c>
      <c r="D39" s="9">
        <f t="shared" si="2"/>
        <v>1</v>
      </c>
      <c r="E39">
        <f>MAX('PK data (simulated)'!B37:P37)</f>
        <v>7.444323858898833</v>
      </c>
      <c r="F39">
        <f>'balance sheet'!$B$6*D39/'PK parameters (simulated)'!A39</f>
        <v>47.04299589901355</v>
      </c>
      <c r="G39">
        <f>D39*'balance sheet'!$B$6*'PK parameters (simulated)'!C39/(('PK parameters (simulated)'!C39-'PK parameters (simulated)'!A39/'PK parameters (simulated)'!B39)*'PK parameters (simulated)'!B39)</f>
        <v>15.842084431397895</v>
      </c>
      <c r="H39">
        <f ca="1" t="shared" si="3"/>
        <v>1.0302801770891141</v>
      </c>
    </row>
    <row r="40" spans="1:8" ht="12.75">
      <c r="A40">
        <f ca="1" t="shared" si="4"/>
        <v>0.16181600763000778</v>
      </c>
      <c r="B40">
        <f ca="1" t="shared" si="4"/>
        <v>0.7626483528976921</v>
      </c>
      <c r="C40">
        <f ca="1" t="shared" si="4"/>
        <v>0.837066435084674</v>
      </c>
      <c r="D40" s="9">
        <f t="shared" si="2"/>
        <v>0.9114752844375216</v>
      </c>
      <c r="E40">
        <f>MAX('PK data (simulated)'!B38:P38)</f>
        <v>7.471976369115912</v>
      </c>
      <c r="F40">
        <f>'balance sheet'!$B$6*D40/'PK parameters (simulated)'!A40</f>
        <v>56.32788114026453</v>
      </c>
      <c r="G40">
        <f>D40*'balance sheet'!$B$6*'PK parameters (simulated)'!C40/(('PK parameters (simulated)'!C40-'PK parameters (simulated)'!A40/'PK parameters (simulated)'!B40)*'PK parameters (simulated)'!B40)</f>
        <v>16.009468434585692</v>
      </c>
      <c r="H40">
        <f ca="1" t="shared" si="3"/>
        <v>0.9114752844375216</v>
      </c>
    </row>
    <row r="41" spans="1:8" ht="12.75">
      <c r="A41">
        <f ca="1" t="shared" si="4"/>
        <v>0.2717094212688449</v>
      </c>
      <c r="B41">
        <f ca="1" t="shared" si="4"/>
        <v>0.8449278344350127</v>
      </c>
      <c r="C41">
        <f ca="1" t="shared" si="4"/>
        <v>1.467384537778699</v>
      </c>
      <c r="D41" s="9">
        <f t="shared" si="2"/>
        <v>0.9512379697378949</v>
      </c>
      <c r="E41">
        <f>MAX('PK data (simulated)'!B39:P39)</f>
        <v>7.129319011584748</v>
      </c>
      <c r="F41">
        <f>'balance sheet'!$B$6*D41/'PK parameters (simulated)'!A41</f>
        <v>35.009384852970754</v>
      </c>
      <c r="G41">
        <f>D41*'balance sheet'!$B$6*'PK parameters (simulated)'!C41/(('PK parameters (simulated)'!C41-'PK parameters (simulated)'!A41/'PK parameters (simulated)'!B41)*'PK parameters (simulated)'!B41)</f>
        <v>14.417894781720697</v>
      </c>
      <c r="H41">
        <f ca="1" t="shared" si="3"/>
        <v>0.9512379697378949</v>
      </c>
    </row>
    <row r="42" spans="1:8" ht="12.75">
      <c r="A42">
        <f ca="1" t="shared" si="4"/>
        <v>0.1739547602889904</v>
      </c>
      <c r="B42">
        <f ca="1" t="shared" si="4"/>
        <v>1.3294635217192692</v>
      </c>
      <c r="C42">
        <f ca="1" t="shared" si="4"/>
        <v>1.0010055037224355</v>
      </c>
      <c r="D42" s="9">
        <f t="shared" si="2"/>
        <v>0.8098960462677479</v>
      </c>
      <c r="E42">
        <f>MAX('PK data (simulated)'!B40:P40)</f>
        <v>4.447833841411447</v>
      </c>
      <c r="F42">
        <f>'balance sheet'!$B$6*D42/'PK parameters (simulated)'!A42</f>
        <v>46.55785475041157</v>
      </c>
      <c r="G42">
        <f>D42*'balance sheet'!$B$6*'PK parameters (simulated)'!C42/(('PK parameters (simulated)'!C42-'PK parameters (simulated)'!A42/'PK parameters (simulated)'!B42)*'PK parameters (simulated)'!B42)</f>
        <v>7.007939870610216</v>
      </c>
      <c r="H42">
        <f ca="1" t="shared" si="3"/>
        <v>0.8098960462677479</v>
      </c>
    </row>
    <row r="43" spans="1:8" ht="12.75">
      <c r="A43">
        <f ca="1" t="shared" si="4"/>
        <v>0.23089462633491564</v>
      </c>
      <c r="B43">
        <f ca="1" t="shared" si="4"/>
        <v>0.9782478634262015</v>
      </c>
      <c r="C43">
        <f ca="1" t="shared" si="4"/>
        <v>1.2594386765289578</v>
      </c>
      <c r="D43" s="9">
        <f t="shared" si="2"/>
        <v>0.882292437349265</v>
      </c>
      <c r="E43">
        <f>MAX('PK data (simulated)'!B41:P41)</f>
        <v>6.028717764395446</v>
      </c>
      <c r="F43">
        <f>'balance sheet'!$B$6*D43/'PK parameters (simulated)'!A43</f>
        <v>38.2119086682203</v>
      </c>
      <c r="G43">
        <f>D43*'balance sheet'!$B$6*'PK parameters (simulated)'!C43/(('PK parameters (simulated)'!C43-'PK parameters (simulated)'!A43/'PK parameters (simulated)'!B43)*'PK parameters (simulated)'!B43)</f>
        <v>11.099184027402712</v>
      </c>
      <c r="H43">
        <f ca="1" t="shared" si="3"/>
        <v>0.882292437349265</v>
      </c>
    </row>
    <row r="44" spans="1:8" ht="12.75">
      <c r="A44">
        <f ca="1" t="shared" si="4"/>
        <v>0.22869145972915866</v>
      </c>
      <c r="B44">
        <f ca="1" t="shared" si="4"/>
        <v>1.244707302007706</v>
      </c>
      <c r="C44">
        <f ca="1" t="shared" si="4"/>
        <v>0.8697129391525836</v>
      </c>
      <c r="D44" s="9">
        <f t="shared" si="2"/>
        <v>0.8513341063737688</v>
      </c>
      <c r="E44">
        <f>MAX('PK data (simulated)'!B42:P42)</f>
        <v>4.482042809841201</v>
      </c>
      <c r="F44">
        <f>'balance sheet'!$B$6*D44/'PK parameters (simulated)'!A44</f>
        <v>37.22631826225655</v>
      </c>
      <c r="G44">
        <f>D44*'balance sheet'!$B$6*'PK parameters (simulated)'!C44/(('PK parameters (simulated)'!C44-'PK parameters (simulated)'!A44/'PK parameters (simulated)'!B44)*'PK parameters (simulated)'!B44)</f>
        <v>8.671537718232875</v>
      </c>
      <c r="H44">
        <f ca="1" t="shared" si="3"/>
        <v>0.8513341063737688</v>
      </c>
    </row>
    <row r="45" spans="1:8" ht="12.75">
      <c r="A45">
        <f ca="1" t="shared" si="4"/>
        <v>0.19317742234811922</v>
      </c>
      <c r="B45">
        <f ca="1" t="shared" si="4"/>
        <v>0.9246881863490417</v>
      </c>
      <c r="C45">
        <f ca="1" t="shared" si="4"/>
        <v>0.960801704413983</v>
      </c>
      <c r="D45" s="9">
        <f t="shared" si="2"/>
        <v>0.9763739669647312</v>
      </c>
      <c r="E45">
        <f>MAX('PK data (simulated)'!B43:P43)</f>
        <v>6.9097288198469675</v>
      </c>
      <c r="F45">
        <f>'balance sheet'!$B$6*D45/'PK parameters (simulated)'!A45</f>
        <v>50.54286132906552</v>
      </c>
      <c r="G45">
        <f>D45*'balance sheet'!$B$6*'PK parameters (simulated)'!C45/(('PK parameters (simulated)'!C45-'PK parameters (simulated)'!A45/'PK parameters (simulated)'!B45)*'PK parameters (simulated)'!B45)</f>
        <v>13.492730988018412</v>
      </c>
      <c r="H45">
        <f ca="1" t="shared" si="3"/>
        <v>0.9763739669647312</v>
      </c>
    </row>
    <row r="46" spans="1:8" ht="12.75">
      <c r="A46">
        <f ca="1" t="shared" si="4"/>
        <v>0.18789258395116226</v>
      </c>
      <c r="B46">
        <f ca="1" t="shared" si="4"/>
        <v>1.0901638520019306</v>
      </c>
      <c r="C46">
        <f ca="1" t="shared" si="4"/>
        <v>1.0226852061192782</v>
      </c>
      <c r="D46" s="9">
        <f t="shared" si="2"/>
        <v>0.7728119352842346</v>
      </c>
      <c r="E46">
        <f>MAX('PK data (simulated)'!B44:P44)</f>
        <v>4.9372647297421555</v>
      </c>
      <c r="F46">
        <f>'balance sheet'!$B$6*D46/'PK parameters (simulated)'!A46</f>
        <v>41.13051824786798</v>
      </c>
      <c r="G46">
        <f>D46*'balance sheet'!$B$6*'PK parameters (simulated)'!C46/(('PK parameters (simulated)'!C46-'PK parameters (simulated)'!A46/'PK parameters (simulated)'!B46)*'PK parameters (simulated)'!B46)</f>
        <v>8.52580094663066</v>
      </c>
      <c r="H46">
        <f ca="1" t="shared" si="3"/>
        <v>0.7728119352842346</v>
      </c>
    </row>
    <row r="47" spans="1:8" ht="12.75">
      <c r="A47">
        <f ca="1" t="shared" si="4"/>
        <v>0.23157042385718118</v>
      </c>
      <c r="B47">
        <f ca="1" t="shared" si="4"/>
        <v>0.900703101362829</v>
      </c>
      <c r="C47">
        <f ca="1" t="shared" si="4"/>
        <v>1.072804493491059</v>
      </c>
      <c r="D47" s="9">
        <f t="shared" si="2"/>
        <v>1</v>
      </c>
      <c r="E47">
        <f>MAX('PK data (simulated)'!B45:P45)</f>
        <v>7.023201394268254</v>
      </c>
      <c r="F47">
        <f>'balance sheet'!$B$6*D47/'PK parameters (simulated)'!A47</f>
        <v>43.183407593395444</v>
      </c>
      <c r="G47">
        <f>D47*'balance sheet'!$B$6*'PK parameters (simulated)'!C47/(('PK parameters (simulated)'!C47-'PK parameters (simulated)'!A47/'PK parameters (simulated)'!B47)*'PK parameters (simulated)'!B47)</f>
        <v>14.60178225977056</v>
      </c>
      <c r="H47">
        <f ca="1" t="shared" si="3"/>
        <v>1.0488648310211524</v>
      </c>
    </row>
    <row r="48" spans="1:8" ht="12.75">
      <c r="A48">
        <f ca="1" t="shared" si="4"/>
        <v>0.22548322555468486</v>
      </c>
      <c r="B48">
        <f ca="1" t="shared" si="4"/>
        <v>1.0762163178317314</v>
      </c>
      <c r="C48">
        <f ca="1" t="shared" si="4"/>
        <v>1.0091177756524183</v>
      </c>
      <c r="D48" s="9">
        <f t="shared" si="2"/>
        <v>0.8718096814573069</v>
      </c>
      <c r="E48">
        <f>MAX('PK data (simulated)'!B46:P46)</f>
        <v>5.365117803701156</v>
      </c>
      <c r="F48">
        <f>'balance sheet'!$B$6*D48/'PK parameters (simulated)'!A48</f>
        <v>38.66405934688357</v>
      </c>
      <c r="G48">
        <f>D48*'balance sheet'!$B$6*'PK parameters (simulated)'!C48/(('PK parameters (simulated)'!C48-'PK parameters (simulated)'!A48/'PK parameters (simulated)'!B48)*'PK parameters (simulated)'!B48)</f>
        <v>10.22326360228632</v>
      </c>
      <c r="H48">
        <f ca="1" t="shared" si="3"/>
        <v>0.8718096814573069</v>
      </c>
    </row>
    <row r="49" spans="1:8" ht="12.75">
      <c r="A49">
        <f ca="1" t="shared" si="4"/>
        <v>0.1978459938513983</v>
      </c>
      <c r="B49">
        <f ca="1" t="shared" si="4"/>
        <v>0.9345777114453501</v>
      </c>
      <c r="C49">
        <f ca="1" t="shared" si="4"/>
        <v>0.987079656709936</v>
      </c>
      <c r="D49" s="9">
        <f t="shared" si="2"/>
        <v>1</v>
      </c>
      <c r="E49">
        <f>MAX('PK data (simulated)'!B47:P47)</f>
        <v>7.027855378359917</v>
      </c>
      <c r="F49">
        <f>'balance sheet'!$B$6*D49/'PK parameters (simulated)'!A49</f>
        <v>50.54436435802172</v>
      </c>
      <c r="G49">
        <f>D49*'balance sheet'!$B$6*'PK parameters (simulated)'!C49/(('PK parameters (simulated)'!C49-'PK parameters (simulated)'!A49/'PK parameters (simulated)'!B49)*'PK parameters (simulated)'!B49)</f>
        <v>13.621342645377938</v>
      </c>
      <c r="H49">
        <f ca="1" t="shared" si="3"/>
        <v>1.0634867132504249</v>
      </c>
    </row>
    <row r="50" spans="1:8" ht="12.75">
      <c r="A50">
        <f ca="1" t="shared" si="4"/>
        <v>0.28631400591945017</v>
      </c>
      <c r="B50">
        <f ca="1" t="shared" si="4"/>
        <v>1.0354662188345476</v>
      </c>
      <c r="C50">
        <f ca="1" t="shared" si="4"/>
        <v>0.9052583207340129</v>
      </c>
      <c r="D50" s="9">
        <f t="shared" si="2"/>
        <v>0.884249009967614</v>
      </c>
      <c r="E50">
        <f>MAX('PK data (simulated)'!B48:P48)</f>
        <v>5.061203080079787</v>
      </c>
      <c r="F50">
        <f>'balance sheet'!$B$6*D50/'PK parameters (simulated)'!A50</f>
        <v>30.883889425108435</v>
      </c>
      <c r="G50">
        <f>D50*'balance sheet'!$B$6*'PK parameters (simulated)'!C50/(('PK parameters (simulated)'!C50-'PK parameters (simulated)'!A50/'PK parameters (simulated)'!B50)*'PK parameters (simulated)'!B50)</f>
        <v>12.295112149799882</v>
      </c>
      <c r="H50">
        <f ca="1" t="shared" si="3"/>
        <v>0.884249009967614</v>
      </c>
    </row>
    <row r="51" spans="1:8" ht="12.75">
      <c r="A51">
        <f ca="1" t="shared" si="4"/>
        <v>0.17219001542790477</v>
      </c>
      <c r="B51">
        <f ca="1" t="shared" si="4"/>
        <v>0.9376562384903342</v>
      </c>
      <c r="C51">
        <f ca="1" t="shared" si="4"/>
        <v>0.9216453137544597</v>
      </c>
      <c r="D51" s="9">
        <f t="shared" si="2"/>
        <v>0.8795973674325723</v>
      </c>
      <c r="E51">
        <f>MAX('PK data (simulated)'!B49:P49)</f>
        <v>6.259601935008788</v>
      </c>
      <c r="F51">
        <f>'balance sheet'!$B$6*D51/'PK parameters (simulated)'!A51</f>
        <v>51.08294840712503</v>
      </c>
      <c r="G51">
        <f>D51*'balance sheet'!$B$6*'PK parameters (simulated)'!C51/(('PK parameters (simulated)'!C51-'PK parameters (simulated)'!A51/'PK parameters (simulated)'!B51)*'PK parameters (simulated)'!B51)</f>
        <v>11.715042422824098</v>
      </c>
      <c r="H51">
        <f ca="1" t="shared" si="3"/>
        <v>0.8795973674325723</v>
      </c>
    </row>
    <row r="52" spans="1:8" ht="12.75">
      <c r="A52">
        <f ca="1" t="shared" si="4"/>
        <v>0.22036387102999308</v>
      </c>
      <c r="B52">
        <f ca="1" t="shared" si="4"/>
        <v>1.0908274652182193</v>
      </c>
      <c r="C52">
        <f ca="1" t="shared" si="4"/>
        <v>1.0981478448270696</v>
      </c>
      <c r="D52" s="9">
        <f t="shared" si="2"/>
        <v>0.9171987864401033</v>
      </c>
      <c r="E52">
        <f>MAX('PK data (simulated)'!B50:P50)</f>
        <v>5.733111022402115</v>
      </c>
      <c r="F52">
        <f>'balance sheet'!$B$6*D52/'PK parameters (simulated)'!A52</f>
        <v>41.622012816940675</v>
      </c>
      <c r="G52">
        <f>D52*'balance sheet'!$B$6*'PK parameters (simulated)'!C52/(('PK parameters (simulated)'!C52-'PK parameters (simulated)'!A52/'PK parameters (simulated)'!B52)*'PK parameters (simulated)'!B52)</f>
        <v>10.303765965056229</v>
      </c>
      <c r="H52">
        <f ca="1" t="shared" si="3"/>
        <v>0.9171987864401033</v>
      </c>
    </row>
    <row r="53" spans="1:8" ht="12.75">
      <c r="A53">
        <f ca="1" t="shared" si="4"/>
        <v>0.1696177532717466</v>
      </c>
      <c r="B53">
        <f ca="1" t="shared" si="4"/>
        <v>1.0585203447825935</v>
      </c>
      <c r="C53">
        <f ca="1" t="shared" si="4"/>
        <v>0.8908027494086989</v>
      </c>
      <c r="D53" s="9">
        <f t="shared" si="2"/>
        <v>0.8061498646321751</v>
      </c>
      <c r="E53">
        <f>MAX('PK data (simulated)'!B51:P51)</f>
        <v>5.176461751666525</v>
      </c>
      <c r="F53">
        <f>'balance sheet'!$B$6*D53/'PK parameters (simulated)'!A53</f>
        <v>47.527446218476484</v>
      </c>
      <c r="G53">
        <f>D53*'balance sheet'!$B$6*'PK parameters (simulated)'!C53/(('PK parameters (simulated)'!C53-'PK parameters (simulated)'!A53/'PK parameters (simulated)'!B53)*'PK parameters (simulated)'!B53)</f>
        <v>9.286260339006736</v>
      </c>
      <c r="H53">
        <f ca="1" t="shared" si="3"/>
        <v>0.8061498646321751</v>
      </c>
    </row>
    <row r="54" spans="1:8" ht="12.75">
      <c r="A54">
        <f ca="1" t="shared" si="4"/>
        <v>0.20724992620294494</v>
      </c>
      <c r="B54">
        <f ca="1" t="shared" si="4"/>
        <v>1.1931996838717867</v>
      </c>
      <c r="C54">
        <f ca="1" t="shared" si="4"/>
        <v>0.9319470105199869</v>
      </c>
      <c r="D54" s="9">
        <f t="shared" si="2"/>
        <v>0.7554989611858922</v>
      </c>
      <c r="E54">
        <f>MAX('PK data (simulated)'!B52:P52)</f>
        <v>4.2915618853826505</v>
      </c>
      <c r="F54">
        <f>'balance sheet'!$B$6*D54/'PK parameters (simulated)'!A54</f>
        <v>36.453521360778986</v>
      </c>
      <c r="G54">
        <f>D54*'balance sheet'!$B$6*'PK parameters (simulated)'!C54/(('PK parameters (simulated)'!C54-'PK parameters (simulated)'!A54/'PK parameters (simulated)'!B54)*'PK parameters (simulated)'!B54)</f>
        <v>7.782103495857668</v>
      </c>
      <c r="H54">
        <f ca="1" t="shared" si="3"/>
        <v>0.7554989611858922</v>
      </c>
    </row>
    <row r="55" spans="1:8" ht="12.75">
      <c r="A55">
        <f ca="1" t="shared" si="4"/>
        <v>0.19685442316516852</v>
      </c>
      <c r="B55">
        <f ca="1" t="shared" si="4"/>
        <v>0.979436229338024</v>
      </c>
      <c r="C55">
        <f ca="1" t="shared" si="4"/>
        <v>1.1059420506059268</v>
      </c>
      <c r="D55" s="9">
        <f t="shared" si="2"/>
        <v>0.9460317968384117</v>
      </c>
      <c r="E55">
        <f>MAX('PK data (simulated)'!B53:P53)</f>
        <v>6.604468069481929</v>
      </c>
      <c r="F55">
        <f>'balance sheet'!$B$6*D55/'PK parameters (simulated)'!A55</f>
        <v>48.05743155919103</v>
      </c>
      <c r="G55">
        <f>D55*'balance sheet'!$B$6*'PK parameters (simulated)'!C55/(('PK parameters (simulated)'!C55-'PK parameters (simulated)'!A55/'PK parameters (simulated)'!B55)*'PK parameters (simulated)'!B55)</f>
        <v>11.804162086914708</v>
      </c>
      <c r="H55">
        <f ca="1" t="shared" si="3"/>
        <v>0.9460317968384117</v>
      </c>
    </row>
    <row r="56" spans="1:8" ht="12.75">
      <c r="A56">
        <f ca="1" t="shared" si="4"/>
        <v>0.23938133647203153</v>
      </c>
      <c r="B56">
        <f ca="1" t="shared" si="4"/>
        <v>0.9199712283108542</v>
      </c>
      <c r="C56">
        <f ca="1" t="shared" si="4"/>
        <v>1.092795652615929</v>
      </c>
      <c r="D56" s="9">
        <f t="shared" si="2"/>
        <v>1</v>
      </c>
      <c r="E56">
        <f>MAX('PK data (simulated)'!B54:P54)</f>
        <v>6.874782657572847</v>
      </c>
      <c r="F56">
        <f>'balance sheet'!$B$6*D56/'PK parameters (simulated)'!A56</f>
        <v>41.7743511143291</v>
      </c>
      <c r="G56">
        <f>D56*'balance sheet'!$B$6*'PK parameters (simulated)'!C56/(('PK parameters (simulated)'!C56-'PK parameters (simulated)'!A56/'PK parameters (simulated)'!B56)*'PK parameters (simulated)'!B56)</f>
        <v>14.26702128152517</v>
      </c>
      <c r="H56">
        <f ca="1" t="shared" si="3"/>
        <v>1.056862989836223</v>
      </c>
    </row>
    <row r="57" spans="1:8" ht="12.75">
      <c r="A57">
        <f ca="1" t="shared" si="4"/>
        <v>0.21739017983207728</v>
      </c>
      <c r="B57">
        <f ca="1" t="shared" si="4"/>
        <v>1.1095620798639032</v>
      </c>
      <c r="C57">
        <f ca="1" t="shared" si="4"/>
        <v>0.8931797981855898</v>
      </c>
      <c r="D57" s="9">
        <f t="shared" si="2"/>
        <v>0.9229830617576862</v>
      </c>
      <c r="E57">
        <f>MAX('PK data (simulated)'!B55:P55)</f>
        <v>5.415712967962951</v>
      </c>
      <c r="F57">
        <f>'balance sheet'!$B$6*D57/'PK parameters (simulated)'!A57</f>
        <v>42.45744046353166</v>
      </c>
      <c r="G57">
        <f>D57*'balance sheet'!$B$6*'PK parameters (simulated)'!C57/(('PK parameters (simulated)'!C57-'PK parameters (simulated)'!A57/'PK parameters (simulated)'!B57)*'PK parameters (simulated)'!B57)</f>
        <v>10.655873903724787</v>
      </c>
      <c r="H57">
        <f ca="1" t="shared" si="3"/>
        <v>0.9229830617576862</v>
      </c>
    </row>
    <row r="58" spans="1:8" ht="12.75">
      <c r="A58">
        <f ca="1" t="shared" si="4"/>
        <v>0.161244723778453</v>
      </c>
      <c r="B58">
        <f ca="1" t="shared" si="4"/>
        <v>0.8564715057281687</v>
      </c>
      <c r="C58">
        <f ca="1" t="shared" si="4"/>
        <v>1.014514559607185</v>
      </c>
      <c r="D58" s="9">
        <f t="shared" si="2"/>
        <v>0.9585407924462727</v>
      </c>
      <c r="E58">
        <f>MAX('PK data (simulated)'!B56:P56)</f>
        <v>7.623619856479794</v>
      </c>
      <c r="F58">
        <f>'balance sheet'!$B$6*D58/'PK parameters (simulated)'!A58</f>
        <v>59.44633535812858</v>
      </c>
      <c r="G58">
        <f>D58*'balance sheet'!$B$6*'PK parameters (simulated)'!C58/(('PK parameters (simulated)'!C58-'PK parameters (simulated)'!A58/'PK parameters (simulated)'!B58)*'PK parameters (simulated)'!B58)</f>
        <v>13.741856490891095</v>
      </c>
      <c r="H58">
        <f ca="1" t="shared" si="3"/>
        <v>0.9585407924462727</v>
      </c>
    </row>
    <row r="59" spans="1:8" ht="12.75">
      <c r="A59">
        <f ca="1" t="shared" si="4"/>
        <v>0.12945316047727207</v>
      </c>
      <c r="B59">
        <f ca="1" t="shared" si="4"/>
        <v>0.8835331651464813</v>
      </c>
      <c r="C59">
        <f ca="1" t="shared" si="4"/>
        <v>0.8514593742492096</v>
      </c>
      <c r="D59" s="9">
        <f t="shared" si="2"/>
        <v>0.8326261928275652</v>
      </c>
      <c r="E59">
        <f>MAX('PK data (simulated)'!B57:P57)</f>
        <v>6.449145162164585</v>
      </c>
      <c r="F59">
        <f>'balance sheet'!$B$6*D59/'PK parameters (simulated)'!A59</f>
        <v>64.31872267604841</v>
      </c>
      <c r="G59">
        <f>D59*'balance sheet'!$B$6*'PK parameters (simulated)'!C59/(('PK parameters (simulated)'!C59-'PK parameters (simulated)'!A59/'PK parameters (simulated)'!B59)*'PK parameters (simulated)'!B59)</f>
        <v>11.382506257329695</v>
      </c>
      <c r="H59">
        <f ca="1" t="shared" si="3"/>
        <v>0.8326261928275652</v>
      </c>
    </row>
    <row r="60" spans="1:8" ht="12.75">
      <c r="A60">
        <f ca="1" t="shared" si="4"/>
        <v>0.2090563350981438</v>
      </c>
      <c r="B60">
        <f ca="1" t="shared" si="4"/>
        <v>1.1099270736315077</v>
      </c>
      <c r="C60">
        <f ca="1" t="shared" si="4"/>
        <v>0.8586635987054662</v>
      </c>
      <c r="D60" s="9">
        <f t="shared" si="2"/>
        <v>0.9047604653148844</v>
      </c>
      <c r="E60">
        <f>MAX('PK data (simulated)'!B58:P58)</f>
        <v>5.289668659673148</v>
      </c>
      <c r="F60">
        <f>'balance sheet'!$B$6*D60/'PK parameters (simulated)'!A60</f>
        <v>43.27830892520596</v>
      </c>
      <c r="G60">
        <f>D60*'balance sheet'!$B$6*'PK parameters (simulated)'!C60/(('PK parameters (simulated)'!C60-'PK parameters (simulated)'!A60/'PK parameters (simulated)'!B60)*'PK parameters (simulated)'!B60)</f>
        <v>10.442034155590642</v>
      </c>
      <c r="H60">
        <f ca="1" t="shared" si="3"/>
        <v>0.9047604653148844</v>
      </c>
    </row>
    <row r="61" spans="1:8" ht="12.75">
      <c r="A61">
        <f ca="1" t="shared" si="4"/>
        <v>0.19932606239406503</v>
      </c>
      <c r="B61">
        <f ca="1" t="shared" si="4"/>
        <v>0.9925751902517569</v>
      </c>
      <c r="C61">
        <f ca="1" t="shared" si="4"/>
        <v>0.8067882834920757</v>
      </c>
      <c r="D61" s="9">
        <f t="shared" si="2"/>
        <v>0.8957574246203407</v>
      </c>
      <c r="E61">
        <f>MAX('PK data (simulated)'!B59:P59)</f>
        <v>5.647810040405766</v>
      </c>
      <c r="F61">
        <f>'balance sheet'!$B$6*D61/'PK parameters (simulated)'!A61</f>
        <v>44.939302661256605</v>
      </c>
      <c r="G61">
        <f>D61*'balance sheet'!$B$6*'PK parameters (simulated)'!C61/(('PK parameters (simulated)'!C61-'PK parameters (simulated)'!A61/'PK parameters (simulated)'!B61)*'PK parameters (simulated)'!B61)</f>
        <v>12.01529961785478</v>
      </c>
      <c r="H61">
        <f ca="1" t="shared" si="3"/>
        <v>0.8957574246203407</v>
      </c>
    </row>
    <row r="62" spans="1:8" ht="12.75">
      <c r="A62">
        <f ca="1" t="shared" si="4"/>
        <v>0.16833599707107716</v>
      </c>
      <c r="B62">
        <f ca="1" t="shared" si="4"/>
        <v>0.9265503843334099</v>
      </c>
      <c r="C62">
        <f ca="1" t="shared" si="4"/>
        <v>0.9631119540640856</v>
      </c>
      <c r="D62" s="9">
        <f t="shared" si="2"/>
        <v>0.9865359103970548</v>
      </c>
      <c r="E62">
        <f>MAX('PK data (simulated)'!B60:P60)</f>
        <v>7.212845185884292</v>
      </c>
      <c r="F62">
        <f>'balance sheet'!$B$6*D62/'PK parameters (simulated)'!A62</f>
        <v>58.60516630798259</v>
      </c>
      <c r="G62">
        <f>D62*'balance sheet'!$B$6*'PK parameters (simulated)'!C62/(('PK parameters (simulated)'!C62-'PK parameters (simulated)'!A62/'PK parameters (simulated)'!B62)*'PK parameters (simulated)'!B62)</f>
        <v>13.122895147182922</v>
      </c>
      <c r="H62">
        <f ca="1" t="shared" si="3"/>
        <v>0.9865359103970548</v>
      </c>
    </row>
    <row r="63" spans="1:8" ht="12.75">
      <c r="A63">
        <f ca="1" t="shared" si="4"/>
        <v>0.1321816238905724</v>
      </c>
      <c r="B63">
        <f ca="1" t="shared" si="4"/>
        <v>0.8639343430240052</v>
      </c>
      <c r="C63">
        <f ca="1" t="shared" si="4"/>
        <v>1.1159583154253463</v>
      </c>
      <c r="D63" s="9">
        <f t="shared" si="2"/>
        <v>0.9202518038568716</v>
      </c>
      <c r="E63">
        <f>MAX('PK data (simulated)'!B61:P61)</f>
        <v>7.765358862723462</v>
      </c>
      <c r="F63">
        <f>'balance sheet'!$B$6*D63/'PK parameters (simulated)'!A63</f>
        <v>69.6202525563394</v>
      </c>
      <c r="G63">
        <f>D63*'balance sheet'!$B$6*'PK parameters (simulated)'!C63/(('PK parameters (simulated)'!C63-'PK parameters (simulated)'!A63/'PK parameters (simulated)'!B63)*'PK parameters (simulated)'!B63)</f>
        <v>12.344293848997369</v>
      </c>
      <c r="H63">
        <f ca="1" t="shared" si="3"/>
        <v>0.9202518038568716</v>
      </c>
    </row>
    <row r="64" spans="1:8" ht="12.75">
      <c r="A64">
        <f ca="1" t="shared" si="4"/>
        <v>0.19815875640850253</v>
      </c>
      <c r="B64">
        <f ca="1" t="shared" si="4"/>
        <v>1.0951772704706464</v>
      </c>
      <c r="C64">
        <f ca="1" t="shared" si="4"/>
        <v>1.2742164934132914</v>
      </c>
      <c r="D64" s="9">
        <f t="shared" si="2"/>
        <v>0.8936613601938103</v>
      </c>
      <c r="E64">
        <f>MAX('PK data (simulated)'!B62:P62)</f>
        <v>5.879025327723291</v>
      </c>
      <c r="F64">
        <f>'balance sheet'!$B$6*D64/'PK parameters (simulated)'!A64</f>
        <v>45.09825235032941</v>
      </c>
      <c r="G64">
        <f>D64*'balance sheet'!$B$6*'PK parameters (simulated)'!C64/(('PK parameters (simulated)'!C64-'PK parameters (simulated)'!A64/'PK parameters (simulated)'!B64)*'PK parameters (simulated)'!B64)</f>
        <v>9.51044461192397</v>
      </c>
      <c r="H64">
        <f ca="1" t="shared" si="3"/>
        <v>0.8936613601938103</v>
      </c>
    </row>
    <row r="65" spans="1:8" ht="12.75">
      <c r="A65">
        <f ca="1" t="shared" si="4"/>
        <v>0.18038609558040164</v>
      </c>
      <c r="B65">
        <f ca="1" t="shared" si="4"/>
        <v>0.9693539411393463</v>
      </c>
      <c r="C65">
        <f ca="1" t="shared" si="4"/>
        <v>1.1618737572841313</v>
      </c>
      <c r="D65" s="9">
        <f t="shared" si="2"/>
        <v>1</v>
      </c>
      <c r="E65">
        <f>MAX('PK data (simulated)'!B63:P63)</f>
        <v>7.263554284887543</v>
      </c>
      <c r="F65">
        <f>'balance sheet'!$B$6*D65/'PK parameters (simulated)'!A65</f>
        <v>55.43664531251414</v>
      </c>
      <c r="G65">
        <f>D65*'balance sheet'!$B$6*'PK parameters (simulated)'!C65/(('PK parameters (simulated)'!C65-'PK parameters (simulated)'!A65/'PK parameters (simulated)'!B65)*'PK parameters (simulated)'!B65)</f>
        <v>12.283511250224809</v>
      </c>
      <c r="H65">
        <f ca="1" t="shared" si="3"/>
        <v>1.0226663863659475</v>
      </c>
    </row>
    <row r="66" spans="1:8" ht="12.75">
      <c r="A66">
        <f ca="1" t="shared" si="4"/>
        <v>0.25733898891586304</v>
      </c>
      <c r="B66">
        <f ca="1" t="shared" si="4"/>
        <v>1.191963622410518</v>
      </c>
      <c r="C66">
        <f ca="1" t="shared" si="4"/>
        <v>1.0812873412168045</v>
      </c>
      <c r="D66" s="9">
        <f t="shared" si="2"/>
        <v>0.9724503914697765</v>
      </c>
      <c r="E66">
        <f>MAX('PK data (simulated)'!B64:P64)</f>
        <v>5.44667718592535</v>
      </c>
      <c r="F66">
        <f>'balance sheet'!$B$6*D66/'PK parameters (simulated)'!A66</f>
        <v>37.788692477831994</v>
      </c>
      <c r="G66">
        <f>D66*'balance sheet'!$B$6*'PK parameters (simulated)'!C66/(('PK parameters (simulated)'!C66-'PK parameters (simulated)'!A66/'PK parameters (simulated)'!B66)*'PK parameters (simulated)'!B66)</f>
        <v>10.19371592339738</v>
      </c>
      <c r="H66">
        <f ca="1" t="shared" si="3"/>
        <v>0.9724503914697765</v>
      </c>
    </row>
    <row r="67" spans="1:8" ht="12.75">
      <c r="A67">
        <f ca="1" t="shared" si="4"/>
        <v>0.15843733296171797</v>
      </c>
      <c r="B67">
        <f ca="1" t="shared" si="4"/>
        <v>1.4742979695744327</v>
      </c>
      <c r="C67">
        <f ca="1" t="shared" si="4"/>
        <v>1.2959616574111514</v>
      </c>
      <c r="D67" s="9">
        <f t="shared" si="2"/>
        <v>0.8900391063225872</v>
      </c>
      <c r="E67">
        <f>MAX('PK data (simulated)'!B65:P65)</f>
        <v>4.816852676686002</v>
      </c>
      <c r="F67">
        <f>'balance sheet'!$B$6*D67/'PK parameters (simulated)'!A67</f>
        <v>56.17609749449902</v>
      </c>
      <c r="G67">
        <f>D67*'balance sheet'!$B$6*'PK parameters (simulated)'!C67/(('PK parameters (simulated)'!C67-'PK parameters (simulated)'!A67/'PK parameters (simulated)'!B67)*'PK parameters (simulated)'!B67)</f>
        <v>6.582918538562157</v>
      </c>
      <c r="H67">
        <f ca="1" t="shared" si="3"/>
        <v>0.8900391063225872</v>
      </c>
    </row>
    <row r="68" spans="1:8" ht="12.75">
      <c r="A68">
        <f ca="1" t="shared" si="4"/>
        <v>0.19194738103285255</v>
      </c>
      <c r="B68">
        <f ca="1" t="shared" si="4"/>
        <v>1.1016148830081165</v>
      </c>
      <c r="C68">
        <f ca="1" t="shared" si="4"/>
        <v>0.8444574819259499</v>
      </c>
      <c r="D68" s="9">
        <f t="shared" si="2"/>
        <v>0.871756683506517</v>
      </c>
      <c r="E68">
        <f>MAX('PK data (simulated)'!B66:P66)</f>
        <v>5.1951463557235815</v>
      </c>
      <c r="F68">
        <f>'balance sheet'!$B$6*D68/'PK parameters (simulated)'!A68</f>
        <v>45.416440631576656</v>
      </c>
      <c r="G68">
        <f>D68*'balance sheet'!$B$6*'PK parameters (simulated)'!C68/(('PK parameters (simulated)'!C68-'PK parameters (simulated)'!A68/'PK parameters (simulated)'!B68)*'PK parameters (simulated)'!B68)</f>
        <v>9.970770172334454</v>
      </c>
      <c r="H68">
        <f ca="1" t="shared" si="3"/>
        <v>0.871756683506517</v>
      </c>
    </row>
    <row r="69" spans="1:8" ht="12.75">
      <c r="A69">
        <f aca="true" ca="1" t="shared" si="5" ref="A69:C100">EXP(NORMSINV(RAND())*A$2+A$3)</f>
        <v>0.22598908132486706</v>
      </c>
      <c r="B69">
        <f ca="1" t="shared" si="5"/>
        <v>1.3062096480833367</v>
      </c>
      <c r="C69">
        <f ca="1" t="shared" si="5"/>
        <v>0.9759875008241806</v>
      </c>
      <c r="D69" s="9">
        <f aca="true" t="shared" si="6" ref="D69:D132">IF(H69&gt;1,1,H69)</f>
        <v>0.8233112605505963</v>
      </c>
      <c r="E69">
        <f>MAX('PK data (simulated)'!B67:P67)</f>
        <v>4.33239204234957</v>
      </c>
      <c r="F69">
        <f>'balance sheet'!$B$6*D69/'PK parameters (simulated)'!A69</f>
        <v>36.43146189735858</v>
      </c>
      <c r="G69">
        <f>D69*'balance sheet'!$B$6*'PK parameters (simulated)'!C69/(('PK parameters (simulated)'!C69-'PK parameters (simulated)'!A69/'PK parameters (simulated)'!B69)*'PK parameters (simulated)'!B69)</f>
        <v>7.661128942778011</v>
      </c>
      <c r="H69">
        <f aca="true" ca="1" t="shared" si="7" ref="H69:H132">EXP(NORMSINV(RAND())*D$2+D$3)</f>
        <v>0.8233112605505963</v>
      </c>
    </row>
    <row r="70" spans="1:8" ht="12.75">
      <c r="A70">
        <f ca="1" t="shared" si="5"/>
        <v>0.23220968446681034</v>
      </c>
      <c r="B70">
        <f ca="1" t="shared" si="5"/>
        <v>0.9948953520599053</v>
      </c>
      <c r="C70">
        <f ca="1" t="shared" si="5"/>
        <v>0.8523838292480586</v>
      </c>
      <c r="D70" s="9">
        <f t="shared" si="6"/>
        <v>1</v>
      </c>
      <c r="E70">
        <f>MAX('PK data (simulated)'!B68:P68)</f>
        <v>6.162034836822195</v>
      </c>
      <c r="F70">
        <f>'balance sheet'!$B$6*D70/'PK parameters (simulated)'!A70</f>
        <v>43.06452602509478</v>
      </c>
      <c r="G70">
        <f>D70*'balance sheet'!$B$6*'PK parameters (simulated)'!C70/(('PK parameters (simulated)'!C70-'PK parameters (simulated)'!A70/'PK parameters (simulated)'!B70)*'PK parameters (simulated)'!B70)</f>
        <v>13.841376402943363</v>
      </c>
      <c r="H70">
        <f ca="1" t="shared" si="7"/>
        <v>1.0571800227351424</v>
      </c>
    </row>
    <row r="71" spans="1:8" ht="12.75">
      <c r="A71">
        <f ca="1" t="shared" si="5"/>
        <v>0.19723208663393182</v>
      </c>
      <c r="B71">
        <f ca="1" t="shared" si="5"/>
        <v>1.0059648260091434</v>
      </c>
      <c r="C71">
        <f ca="1" t="shared" si="5"/>
        <v>1.016493307308572</v>
      </c>
      <c r="D71" s="9">
        <f t="shared" si="6"/>
        <v>0.9701628391016333</v>
      </c>
      <c r="E71">
        <f>MAX('PK data (simulated)'!B69:P69)</f>
        <v>6.5082229720169735</v>
      </c>
      <c r="F71">
        <f>'balance sheet'!$B$6*D71/'PK parameters (simulated)'!A71</f>
        <v>49.18889495410968</v>
      </c>
      <c r="G71">
        <f>D71*'balance sheet'!$B$6*'PK parameters (simulated)'!C71/(('PK parameters (simulated)'!C71-'PK parameters (simulated)'!A71/'PK parameters (simulated)'!B71)*'PK parameters (simulated)'!B71)</f>
        <v>11.948804632587809</v>
      </c>
      <c r="H71">
        <f ca="1" t="shared" si="7"/>
        <v>0.9701628391016333</v>
      </c>
    </row>
    <row r="72" spans="1:8" ht="12.75">
      <c r="A72">
        <f ca="1" t="shared" si="5"/>
        <v>0.19817060519055119</v>
      </c>
      <c r="B72">
        <f ca="1" t="shared" si="5"/>
        <v>1.2773078844897605</v>
      </c>
      <c r="C72">
        <f ca="1" t="shared" si="5"/>
        <v>0.7904499111731497</v>
      </c>
      <c r="D72" s="9">
        <f t="shared" si="6"/>
        <v>0.9156841453086216</v>
      </c>
      <c r="E72">
        <f>MAX('PK data (simulated)'!B70:P70)</f>
        <v>4.767537339691644</v>
      </c>
      <c r="F72">
        <f>'balance sheet'!$B$6*D72/'PK parameters (simulated)'!A72</f>
        <v>46.206860216637295</v>
      </c>
      <c r="G72">
        <f>D72*'balance sheet'!$B$6*'PK parameters (simulated)'!C72/(('PK parameters (simulated)'!C72-'PK parameters (simulated)'!A72/'PK parameters (simulated)'!B72)*'PK parameters (simulated)'!B72)</f>
        <v>8.919565002376952</v>
      </c>
      <c r="H72">
        <f ca="1" t="shared" si="7"/>
        <v>0.9156841453086216</v>
      </c>
    </row>
    <row r="73" spans="1:8" ht="12.75">
      <c r="A73">
        <f ca="1" t="shared" si="5"/>
        <v>0.18785156964632904</v>
      </c>
      <c r="B73">
        <f ca="1" t="shared" si="5"/>
        <v>0.8529451161000223</v>
      </c>
      <c r="C73">
        <f ca="1" t="shared" si="5"/>
        <v>1.0999439790288257</v>
      </c>
      <c r="D73" s="9">
        <f t="shared" si="6"/>
        <v>0.7719852830902657</v>
      </c>
      <c r="E73">
        <f>MAX('PK data (simulated)'!B71:P71)</f>
        <v>6.030842139018662</v>
      </c>
      <c r="F73">
        <f>'balance sheet'!$B$6*D73/'PK parameters (simulated)'!A73</f>
        <v>41.09549281614702</v>
      </c>
      <c r="G73">
        <f>D73*'balance sheet'!$B$6*'PK parameters (simulated)'!C73/(('PK parameters (simulated)'!C73-'PK parameters (simulated)'!A73/'PK parameters (simulated)'!B73)*'PK parameters (simulated)'!B73)</f>
        <v>11.316739778511268</v>
      </c>
      <c r="H73">
        <f ca="1" t="shared" si="7"/>
        <v>0.7719852830902657</v>
      </c>
    </row>
    <row r="74" spans="1:8" ht="12.75">
      <c r="A74">
        <f ca="1" t="shared" si="5"/>
        <v>0.15712946422572924</v>
      </c>
      <c r="B74">
        <f ca="1" t="shared" si="5"/>
        <v>1.1038509084997672</v>
      </c>
      <c r="C74">
        <f ca="1" t="shared" si="5"/>
        <v>0.9285906084476193</v>
      </c>
      <c r="D74" s="9">
        <f t="shared" si="6"/>
        <v>0.9899325930604375</v>
      </c>
      <c r="E74">
        <f>MAX('PK data (simulated)'!B72:P72)</f>
        <v>6.314009776311534</v>
      </c>
      <c r="F74">
        <f>'balance sheet'!$B$6*D74/'PK parameters (simulated)'!A74</f>
        <v>63.00107990175025</v>
      </c>
      <c r="G74">
        <f>D74*'balance sheet'!$B$6*'PK parameters (simulated)'!C74/(('PK parameters (simulated)'!C74-'PK parameters (simulated)'!A74/'PK parameters (simulated)'!B74)*'PK parameters (simulated)'!B74)</f>
        <v>10.591614423033796</v>
      </c>
      <c r="H74">
        <f ca="1" t="shared" si="7"/>
        <v>0.9899325930604375</v>
      </c>
    </row>
    <row r="75" spans="1:8" ht="12.75">
      <c r="A75">
        <f ca="1" t="shared" si="5"/>
        <v>0.16283756985688963</v>
      </c>
      <c r="B75">
        <f ca="1" t="shared" si="5"/>
        <v>1.2087932281995064</v>
      </c>
      <c r="C75">
        <f ca="1" t="shared" si="5"/>
        <v>1.0174928510786956</v>
      </c>
      <c r="D75" s="9">
        <f t="shared" si="6"/>
        <v>0.8478375924516226</v>
      </c>
      <c r="E75">
        <f>MAX('PK data (simulated)'!B73:P73)</f>
        <v>5.118437768196011</v>
      </c>
      <c r="F75">
        <f>'balance sheet'!$B$6*D75/'PK parameters (simulated)'!A75</f>
        <v>52.06646065749738</v>
      </c>
      <c r="G75">
        <f>D75*'balance sheet'!$B$6*'PK parameters (simulated)'!C75/(('PK parameters (simulated)'!C75-'PK parameters (simulated)'!A75/'PK parameters (simulated)'!B75)*'PK parameters (simulated)'!B75)</f>
        <v>8.084227935663122</v>
      </c>
      <c r="H75">
        <f ca="1" t="shared" si="7"/>
        <v>0.8478375924516226</v>
      </c>
    </row>
    <row r="76" spans="1:8" ht="12.75">
      <c r="A76">
        <f ca="1" t="shared" si="5"/>
        <v>0.23441111476567214</v>
      </c>
      <c r="B76">
        <f ca="1" t="shared" si="5"/>
        <v>0.9731765725061609</v>
      </c>
      <c r="C76">
        <f ca="1" t="shared" si="5"/>
        <v>0.8533370539051134</v>
      </c>
      <c r="D76" s="9">
        <f t="shared" si="6"/>
        <v>0.7968552826511723</v>
      </c>
      <c r="E76">
        <f>MAX('PK data (simulated)'!B74:P74)</f>
        <v>4.976790638637895</v>
      </c>
      <c r="F76">
        <f>'balance sheet'!$B$6*D76/'PK parameters (simulated)'!A76</f>
        <v>33.993920614546994</v>
      </c>
      <c r="G76">
        <f>D76*'balance sheet'!$B$6*'PK parameters (simulated)'!C76/(('PK parameters (simulated)'!C76-'PK parameters (simulated)'!A76/'PK parameters (simulated)'!B76)*'PK parameters (simulated)'!B76)</f>
        <v>11.408464459664543</v>
      </c>
      <c r="H76">
        <f ca="1" t="shared" si="7"/>
        <v>0.7968552826511723</v>
      </c>
    </row>
    <row r="77" spans="1:8" ht="12.75">
      <c r="A77">
        <f ca="1" t="shared" si="5"/>
        <v>0.20208007952346865</v>
      </c>
      <c r="B77">
        <f ca="1" t="shared" si="5"/>
        <v>0.8982964069664646</v>
      </c>
      <c r="C77">
        <f ca="1" t="shared" si="5"/>
        <v>0.8903942291832799</v>
      </c>
      <c r="D77" s="9">
        <f t="shared" si="6"/>
        <v>0.7965627124002636</v>
      </c>
      <c r="E77">
        <f>MAX('PK data (simulated)'!B75:P75)</f>
        <v>5.566878986914368</v>
      </c>
      <c r="F77">
        <f>'balance sheet'!$B$6*D77/'PK parameters (simulated)'!A77</f>
        <v>39.41817096859141</v>
      </c>
      <c r="G77">
        <f>D77*'balance sheet'!$B$6*'PK parameters (simulated)'!C77/(('PK parameters (simulated)'!C77-'PK parameters (simulated)'!A77/'PK parameters (simulated)'!B77)*'PK parameters (simulated)'!B77)</f>
        <v>11.865253356354309</v>
      </c>
      <c r="H77">
        <f ca="1" t="shared" si="7"/>
        <v>0.7965627124002636</v>
      </c>
    </row>
    <row r="78" spans="1:8" ht="12.75">
      <c r="A78">
        <f ca="1" t="shared" si="5"/>
        <v>0.1748833490973082</v>
      </c>
      <c r="B78">
        <f ca="1" t="shared" si="5"/>
        <v>0.874650989497095</v>
      </c>
      <c r="C78">
        <f ca="1" t="shared" si="5"/>
        <v>0.9740572722569933</v>
      </c>
      <c r="D78" s="9">
        <f t="shared" si="6"/>
        <v>0.9575021686535433</v>
      </c>
      <c r="E78">
        <f>MAX('PK data (simulated)'!B76:P76)</f>
        <v>7.271035361371063</v>
      </c>
      <c r="F78">
        <f>'balance sheet'!$B$6*D78/'PK parameters (simulated)'!A78</f>
        <v>54.750905308930925</v>
      </c>
      <c r="G78">
        <f>D78*'balance sheet'!$B$6*'PK parameters (simulated)'!C78/(('PK parameters (simulated)'!C78-'PK parameters (simulated)'!A78/'PK parameters (simulated)'!B78)*'PK parameters (simulated)'!B78)</f>
        <v>13.77483233340969</v>
      </c>
      <c r="H78">
        <f ca="1" t="shared" si="7"/>
        <v>0.9575021686535433</v>
      </c>
    </row>
    <row r="79" spans="1:8" ht="12.75">
      <c r="A79">
        <f ca="1" t="shared" si="5"/>
        <v>0.24466967212688945</v>
      </c>
      <c r="B79">
        <f ca="1" t="shared" si="5"/>
        <v>0.9983527286793602</v>
      </c>
      <c r="C79">
        <f ca="1" t="shared" si="5"/>
        <v>1.0987254787218124</v>
      </c>
      <c r="D79" s="9">
        <f t="shared" si="6"/>
        <v>0.8810897631904538</v>
      </c>
      <c r="E79">
        <f>MAX('PK data (simulated)'!B77:P77)</f>
        <v>5.696033412184218</v>
      </c>
      <c r="F79">
        <f>'balance sheet'!$B$6*D79/'PK parameters (simulated)'!A79</f>
        <v>36.01140082181935</v>
      </c>
      <c r="G79">
        <f>D79*'balance sheet'!$B$6*'PK parameters (simulated)'!C79/(('PK parameters (simulated)'!C79-'PK parameters (simulated)'!A79/'PK parameters (simulated)'!B79)*'PK parameters (simulated)'!B79)</f>
        <v>11.359113176108988</v>
      </c>
      <c r="H79">
        <f ca="1" t="shared" si="7"/>
        <v>0.8810897631904538</v>
      </c>
    </row>
    <row r="80" spans="1:8" ht="12.75">
      <c r="A80">
        <f ca="1" t="shared" si="5"/>
        <v>0.20428548825100776</v>
      </c>
      <c r="B80">
        <f ca="1" t="shared" si="5"/>
        <v>1.0791248925260706</v>
      </c>
      <c r="C80">
        <f ca="1" t="shared" si="5"/>
        <v>1.0126194601300844</v>
      </c>
      <c r="D80" s="9">
        <f t="shared" si="6"/>
        <v>0.8135325502371021</v>
      </c>
      <c r="E80">
        <f>MAX('PK data (simulated)'!B78:P78)</f>
        <v>5.126139615751503</v>
      </c>
      <c r="F80">
        <f>'balance sheet'!$B$6*D80/'PK parameters (simulated)'!A80</f>
        <v>39.82331575297732</v>
      </c>
      <c r="G80">
        <f>D80*'balance sheet'!$B$6*'PK parameters (simulated)'!C80/(('PK parameters (simulated)'!C80-'PK parameters (simulated)'!A80/'PK parameters (simulated)'!B80)*'PK parameters (simulated)'!B80)</f>
        <v>9.272238740702067</v>
      </c>
      <c r="H80">
        <f ca="1" t="shared" si="7"/>
        <v>0.8135325502371021</v>
      </c>
    </row>
    <row r="81" spans="1:8" ht="12.75">
      <c r="A81">
        <f ca="1" t="shared" si="5"/>
        <v>0.18023327853211366</v>
      </c>
      <c r="B81">
        <f ca="1" t="shared" si="5"/>
        <v>1.2052295147456247</v>
      </c>
      <c r="C81">
        <f ca="1" t="shared" si="5"/>
        <v>1.0956581860457377</v>
      </c>
      <c r="D81" s="9">
        <f t="shared" si="6"/>
        <v>0.7906626126363948</v>
      </c>
      <c r="E81">
        <f>MAX('PK data (simulated)'!B79:P79)</f>
        <v>4.7841456403671785</v>
      </c>
      <c r="F81">
        <f>'balance sheet'!$B$6*D81/'PK parameters (simulated)'!A81</f>
        <v>43.86884703401297</v>
      </c>
      <c r="G81">
        <f>D81*'balance sheet'!$B$6*'PK parameters (simulated)'!C81/(('PK parameters (simulated)'!C81-'PK parameters (simulated)'!A81/'PK parameters (simulated)'!B81)*'PK parameters (simulated)'!B81)</f>
        <v>7.597179408900322</v>
      </c>
      <c r="H81">
        <f ca="1" t="shared" si="7"/>
        <v>0.7906626126363948</v>
      </c>
    </row>
    <row r="82" spans="1:8" ht="12.75">
      <c r="A82">
        <f ca="1" t="shared" si="5"/>
        <v>0.2417065395864447</v>
      </c>
      <c r="B82">
        <f ca="1" t="shared" si="5"/>
        <v>0.8221328792367142</v>
      </c>
      <c r="C82">
        <f ca="1" t="shared" si="5"/>
        <v>0.8362344866007193</v>
      </c>
      <c r="D82" s="9">
        <f t="shared" si="6"/>
        <v>0.9295554660360258</v>
      </c>
      <c r="E82">
        <f>MAX('PK data (simulated)'!B80:P80)</f>
        <v>6.4108272442713545</v>
      </c>
      <c r="F82">
        <f>'balance sheet'!$B$6*D82/'PK parameters (simulated)'!A82</f>
        <v>38.45801886976155</v>
      </c>
      <c r="G82">
        <f>D82*'balance sheet'!$B$6*'PK parameters (simulated)'!C82/(('PK parameters (simulated)'!C82-'PK parameters (simulated)'!A82/'PK parameters (simulated)'!B82)*'PK parameters (simulated)'!B82)</f>
        <v>17.43707826826547</v>
      </c>
      <c r="H82">
        <f ca="1" t="shared" si="7"/>
        <v>0.9295554660360258</v>
      </c>
    </row>
    <row r="83" spans="1:8" ht="12.75">
      <c r="A83">
        <f ca="1" t="shared" si="5"/>
        <v>0.18207383430072205</v>
      </c>
      <c r="B83">
        <f ca="1" t="shared" si="5"/>
        <v>1.137385344523818</v>
      </c>
      <c r="C83">
        <f ca="1" t="shared" si="5"/>
        <v>0.9200914458621356</v>
      </c>
      <c r="D83" s="9">
        <f t="shared" si="6"/>
        <v>0.8028706887362663</v>
      </c>
      <c r="E83">
        <f>MAX('PK data (simulated)'!B81:P81)</f>
        <v>4.847508163643015</v>
      </c>
      <c r="F83">
        <f>'balance sheet'!$B$6*D83/'PK parameters (simulated)'!A83</f>
        <v>44.09588515668901</v>
      </c>
      <c r="G83">
        <f>D83*'balance sheet'!$B$6*'PK parameters (simulated)'!C83/(('PK parameters (simulated)'!C83-'PK parameters (simulated)'!A83/'PK parameters (simulated)'!B83)*'PK parameters (simulated)'!B83)</f>
        <v>8.545735213362923</v>
      </c>
      <c r="H83">
        <f ca="1" t="shared" si="7"/>
        <v>0.8028706887362663</v>
      </c>
    </row>
    <row r="84" spans="1:8" ht="12.75">
      <c r="A84">
        <f ca="1" t="shared" si="5"/>
        <v>0.22689397922748264</v>
      </c>
      <c r="B84">
        <f ca="1" t="shared" si="5"/>
        <v>1.2945229783698928</v>
      </c>
      <c r="C84">
        <f ca="1" t="shared" si="5"/>
        <v>1.2806206456420788</v>
      </c>
      <c r="D84" s="9">
        <f t="shared" si="6"/>
        <v>0.8666254061667884</v>
      </c>
      <c r="E84">
        <f>MAX('PK data (simulated)'!B82:P82)</f>
        <v>4.863811593905523</v>
      </c>
      <c r="F84">
        <f>'balance sheet'!$B$6*D84/'PK parameters (simulated)'!A84</f>
        <v>38.19516979328546</v>
      </c>
      <c r="G84">
        <f>D84*'balance sheet'!$B$6*'PK parameters (simulated)'!C84/(('PK parameters (simulated)'!C84-'PK parameters (simulated)'!A84/'PK parameters (simulated)'!B84)*'PK parameters (simulated)'!B84)</f>
        <v>7.756092397687403</v>
      </c>
      <c r="H84">
        <f ca="1" t="shared" si="7"/>
        <v>0.8666254061667884</v>
      </c>
    </row>
    <row r="85" spans="1:8" ht="12.75">
      <c r="A85">
        <f ca="1" t="shared" si="5"/>
        <v>0.14756526381476281</v>
      </c>
      <c r="B85">
        <f ca="1" t="shared" si="5"/>
        <v>1.275916566045115</v>
      </c>
      <c r="C85">
        <f ca="1" t="shared" si="5"/>
        <v>0.9030455044246523</v>
      </c>
      <c r="D85" s="9">
        <f t="shared" si="6"/>
        <v>1</v>
      </c>
      <c r="E85">
        <f>MAX('PK data (simulated)'!B83:P83)</f>
        <v>5.754899323965707</v>
      </c>
      <c r="F85">
        <f>'balance sheet'!$B$6*D85/'PK parameters (simulated)'!A85</f>
        <v>67.76662570503652</v>
      </c>
      <c r="G85">
        <f>D85*'balance sheet'!$B$6*'PK parameters (simulated)'!C85/(('PK parameters (simulated)'!C85-'PK parameters (simulated)'!A85/'PK parameters (simulated)'!B85)*'PK parameters (simulated)'!B85)</f>
        <v>8.988698448538262</v>
      </c>
      <c r="H85">
        <f ca="1" t="shared" si="7"/>
        <v>1.0285711236507626</v>
      </c>
    </row>
    <row r="86" spans="1:8" ht="12.75">
      <c r="A86">
        <f ca="1" t="shared" si="5"/>
        <v>0.2282790001416782</v>
      </c>
      <c r="B86">
        <f ca="1" t="shared" si="5"/>
        <v>0.9700360236539176</v>
      </c>
      <c r="C86">
        <f ca="1" t="shared" si="5"/>
        <v>1.1818052180474587</v>
      </c>
      <c r="D86" s="9">
        <f t="shared" si="6"/>
        <v>0.9288442216721288</v>
      </c>
      <c r="E86">
        <f>MAX('PK data (simulated)'!B84:P84)</f>
        <v>6.34285781251511</v>
      </c>
      <c r="F86">
        <f>'balance sheet'!$B$6*D86/'PK parameters (simulated)'!A86</f>
        <v>40.68899115098868</v>
      </c>
      <c r="G86">
        <f>D86*'balance sheet'!$B$6*'PK parameters (simulated)'!C86/(('PK parameters (simulated)'!C86-'PK parameters (simulated)'!A86/'PK parameters (simulated)'!B86)*'PK parameters (simulated)'!B86)</f>
        <v>11.956164371069814</v>
      </c>
      <c r="H86">
        <f ca="1" t="shared" si="7"/>
        <v>0.9288442216721288</v>
      </c>
    </row>
    <row r="87" spans="1:8" ht="12.75">
      <c r="A87">
        <f ca="1" t="shared" si="5"/>
        <v>0.15867756462358157</v>
      </c>
      <c r="B87">
        <f ca="1" t="shared" si="5"/>
        <v>0.8745875644610542</v>
      </c>
      <c r="C87">
        <f ca="1" t="shared" si="5"/>
        <v>0.9135146573962665</v>
      </c>
      <c r="D87" s="9">
        <f t="shared" si="6"/>
        <v>0.9652849962300917</v>
      </c>
      <c r="E87">
        <f>MAX('PK data (simulated)'!B85:P85)</f>
        <v>7.365317822433086</v>
      </c>
      <c r="F87">
        <f>'balance sheet'!$B$6*D87/'PK parameters (simulated)'!A87</f>
        <v>60.83311138029891</v>
      </c>
      <c r="G87">
        <f>D87*'balance sheet'!$B$6*'PK parameters (simulated)'!C87/(('PK parameters (simulated)'!C87-'PK parameters (simulated)'!A87/'PK parameters (simulated)'!B87)*'PK parameters (simulated)'!B87)</f>
        <v>13.772324530341349</v>
      </c>
      <c r="H87">
        <f ca="1" t="shared" si="7"/>
        <v>0.9652849962300917</v>
      </c>
    </row>
    <row r="88" spans="1:8" ht="12.75">
      <c r="A88">
        <f ca="1" t="shared" si="5"/>
        <v>0.2077483124416696</v>
      </c>
      <c r="B88">
        <f ca="1" t="shared" si="5"/>
        <v>0.8420449080727372</v>
      </c>
      <c r="C88">
        <f ca="1" t="shared" si="5"/>
        <v>1.1056448533209708</v>
      </c>
      <c r="D88" s="9">
        <f t="shared" si="6"/>
        <v>0.8020196752429544</v>
      </c>
      <c r="E88">
        <f>MAX('PK data (simulated)'!B86:P86)</f>
        <v>6.14209938462575</v>
      </c>
      <c r="F88">
        <f>'balance sheet'!$B$6*D88/'PK parameters (simulated)'!A88</f>
        <v>38.605352111735726</v>
      </c>
      <c r="G88">
        <f>D88*'balance sheet'!$B$6*'PK parameters (simulated)'!C88/(('PK parameters (simulated)'!C88-'PK parameters (simulated)'!A88/'PK parameters (simulated)'!B88)*'PK parameters (simulated)'!B88)</f>
        <v>12.2605412550744</v>
      </c>
      <c r="H88">
        <f ca="1" t="shared" si="7"/>
        <v>0.8020196752429544</v>
      </c>
    </row>
    <row r="89" spans="1:8" ht="12.75">
      <c r="A89">
        <f ca="1" t="shared" si="5"/>
        <v>0.2004282855879093</v>
      </c>
      <c r="B89">
        <f ca="1" t="shared" si="5"/>
        <v>0.980162331324626</v>
      </c>
      <c r="C89">
        <f ca="1" t="shared" si="5"/>
        <v>0.7435207889537492</v>
      </c>
      <c r="D89" s="9">
        <f t="shared" si="6"/>
        <v>0.8656172903485532</v>
      </c>
      <c r="E89">
        <f>MAX('PK data (simulated)'!B87:P87)</f>
        <v>5.3391096222704215</v>
      </c>
      <c r="F89">
        <f>'balance sheet'!$B$6*D89/'PK parameters (simulated)'!A89</f>
        <v>43.18837971444341</v>
      </c>
      <c r="G89">
        <f>D89*'balance sheet'!$B$6*'PK parameters (simulated)'!C89/(('PK parameters (simulated)'!C89-'PK parameters (simulated)'!A89/'PK parameters (simulated)'!B89)*'PK parameters (simulated)'!B89)</f>
        <v>12.181569802321826</v>
      </c>
      <c r="H89">
        <f ca="1" t="shared" si="7"/>
        <v>0.8656172903485532</v>
      </c>
    </row>
    <row r="90" spans="1:8" ht="12.75">
      <c r="A90">
        <f ca="1" t="shared" si="5"/>
        <v>0.173026882908908</v>
      </c>
      <c r="B90">
        <f ca="1" t="shared" si="5"/>
        <v>1.0322786062906408</v>
      </c>
      <c r="C90">
        <f ca="1" t="shared" si="5"/>
        <v>1.0052502926288598</v>
      </c>
      <c r="D90" s="9">
        <f t="shared" si="6"/>
        <v>0.7378260801127011</v>
      </c>
      <c r="E90">
        <f>MAX('PK data (simulated)'!B88:P88)</f>
        <v>4.985858441269847</v>
      </c>
      <c r="F90">
        <f>'balance sheet'!$B$6*D90/'PK parameters (simulated)'!A90</f>
        <v>42.642280072810316</v>
      </c>
      <c r="G90">
        <f>D90*'balance sheet'!$B$6*'PK parameters (simulated)'!C90/(('PK parameters (simulated)'!C90-'PK parameters (simulated)'!A90/'PK parameters (simulated)'!B90)*'PK parameters (simulated)'!B90)</f>
        <v>8.57782282770302</v>
      </c>
      <c r="H90">
        <f ca="1" t="shared" si="7"/>
        <v>0.7378260801127011</v>
      </c>
    </row>
    <row r="91" spans="1:8" ht="12.75">
      <c r="A91">
        <f ca="1" t="shared" si="5"/>
        <v>0.15548400742277113</v>
      </c>
      <c r="B91">
        <f ca="1" t="shared" si="5"/>
        <v>1.3437459099212103</v>
      </c>
      <c r="C91">
        <f ca="1" t="shared" si="5"/>
        <v>1.1186212181479729</v>
      </c>
      <c r="D91" s="9">
        <f t="shared" si="6"/>
        <v>0.87961705334643</v>
      </c>
      <c r="E91">
        <f>MAX('PK data (simulated)'!B89:P89)</f>
        <v>5.013432363011641</v>
      </c>
      <c r="F91">
        <f>'balance sheet'!$B$6*D91/'PK parameters (simulated)'!A91</f>
        <v>56.57283137517121</v>
      </c>
      <c r="G91">
        <f>D91*'balance sheet'!$B$6*'PK parameters (simulated)'!C91/(('PK parameters (simulated)'!C91-'PK parameters (simulated)'!A91/'PK parameters (simulated)'!B91)*'PK parameters (simulated)'!B91)</f>
        <v>7.3012426283746965</v>
      </c>
      <c r="H91">
        <f ca="1" t="shared" si="7"/>
        <v>0.87961705334643</v>
      </c>
    </row>
    <row r="92" spans="1:8" ht="12.75">
      <c r="A92">
        <f ca="1" t="shared" si="5"/>
        <v>0.1819630451920198</v>
      </c>
      <c r="B92">
        <f ca="1" t="shared" si="5"/>
        <v>0.8275962096227856</v>
      </c>
      <c r="C92">
        <f ca="1" t="shared" si="5"/>
        <v>0.8863586870929798</v>
      </c>
      <c r="D92" s="9">
        <f t="shared" si="6"/>
        <v>0.8572827899260016</v>
      </c>
      <c r="E92">
        <f>MAX('PK data (simulated)'!B90:P90)</f>
        <v>6.534406357579808</v>
      </c>
      <c r="F92">
        <f>'balance sheet'!$B$6*D92/'PK parameters (simulated)'!A92</f>
        <v>47.11301621828423</v>
      </c>
      <c r="G92">
        <f>D92*'balance sheet'!$B$6*'PK parameters (simulated)'!C92/(('PK parameters (simulated)'!C92-'PK parameters (simulated)'!A92/'PK parameters (simulated)'!B92)*'PK parameters (simulated)'!B92)</f>
        <v>13.77596135291097</v>
      </c>
      <c r="H92">
        <f ca="1" t="shared" si="7"/>
        <v>0.8572827899260016</v>
      </c>
    </row>
    <row r="93" spans="1:8" ht="12.75">
      <c r="A93">
        <f ca="1" t="shared" si="5"/>
        <v>0.2700915656016438</v>
      </c>
      <c r="B93">
        <f ca="1" t="shared" si="5"/>
        <v>0.9777512315133766</v>
      </c>
      <c r="C93">
        <f ca="1" t="shared" si="5"/>
        <v>0.9175492501910376</v>
      </c>
      <c r="D93" s="9">
        <f t="shared" si="6"/>
        <v>0.9706217261509568</v>
      </c>
      <c r="E93">
        <f>MAX('PK data (simulated)'!B91:P91)</f>
        <v>5.907418327931393</v>
      </c>
      <c r="F93">
        <f>'balance sheet'!$B$6*D93/'PK parameters (simulated)'!A93</f>
        <v>35.936765518347215</v>
      </c>
      <c r="G93">
        <f>D93*'balance sheet'!$B$6*'PK parameters (simulated)'!C93/(('PK parameters (simulated)'!C93-'PK parameters (simulated)'!A93/'PK parameters (simulated)'!B93)*'PK parameters (simulated)'!B93)</f>
        <v>14.20305702835969</v>
      </c>
      <c r="H93">
        <f ca="1" t="shared" si="7"/>
        <v>0.9706217261509568</v>
      </c>
    </row>
    <row r="94" spans="1:8" ht="12.75">
      <c r="A94">
        <f ca="1" t="shared" si="5"/>
        <v>0.14583733628056242</v>
      </c>
      <c r="B94">
        <f ca="1" t="shared" si="5"/>
        <v>0.995837677950145</v>
      </c>
      <c r="C94">
        <f ca="1" t="shared" si="5"/>
        <v>0.8997387772261536</v>
      </c>
      <c r="D94" s="9">
        <f t="shared" si="6"/>
        <v>0.7730839825975329</v>
      </c>
      <c r="E94">
        <f>MAX('PK data (simulated)'!B92:P92)</f>
        <v>5.3846210646940404</v>
      </c>
      <c r="F94">
        <f>'balance sheet'!$B$6*D94/'PK parameters (simulated)'!A94</f>
        <v>53.010018032026515</v>
      </c>
      <c r="G94">
        <f>D94*'balance sheet'!$B$6*'PK parameters (simulated)'!C94/(('PK parameters (simulated)'!C94-'PK parameters (simulated)'!A94/'PK parameters (simulated)'!B94)*'PK parameters (simulated)'!B94)</f>
        <v>9.272381087397488</v>
      </c>
      <c r="H94">
        <f ca="1" t="shared" si="7"/>
        <v>0.7730839825975329</v>
      </c>
    </row>
    <row r="95" spans="1:8" ht="12.75">
      <c r="A95">
        <f ca="1" t="shared" si="5"/>
        <v>0.22602860217784124</v>
      </c>
      <c r="B95">
        <f ca="1" t="shared" si="5"/>
        <v>0.95968102164939</v>
      </c>
      <c r="C95">
        <f ca="1" t="shared" si="5"/>
        <v>0.7891824058778933</v>
      </c>
      <c r="D95" s="9">
        <f t="shared" si="6"/>
        <v>0.868391340086648</v>
      </c>
      <c r="E95">
        <f>MAX('PK data (simulated)'!B93:P93)</f>
        <v>5.391837490282296</v>
      </c>
      <c r="F95">
        <f>'balance sheet'!$B$6*D95/'PK parameters (simulated)'!A95</f>
        <v>38.41953326789104</v>
      </c>
      <c r="G95">
        <f>D95*'balance sheet'!$B$6*'PK parameters (simulated)'!C95/(('PK parameters (simulated)'!C95-'PK parameters (simulated)'!A95/'PK parameters (simulated)'!B95)*'PK parameters (simulated)'!B95)</f>
        <v>12.898067259858797</v>
      </c>
      <c r="H95">
        <f ca="1" t="shared" si="7"/>
        <v>0.868391340086648</v>
      </c>
    </row>
    <row r="96" spans="1:8" ht="12.75">
      <c r="A96">
        <f ca="1" t="shared" si="5"/>
        <v>0.2363592941973387</v>
      </c>
      <c r="B96">
        <f ca="1" t="shared" si="5"/>
        <v>1.1533795561808893</v>
      </c>
      <c r="C96">
        <f ca="1" t="shared" si="5"/>
        <v>1.0374711594052466</v>
      </c>
      <c r="D96" s="9">
        <f t="shared" si="6"/>
        <v>0.875595890879876</v>
      </c>
      <c r="E96">
        <f>MAX('PK data (simulated)'!B94:P94)</f>
        <v>5.091318398617033</v>
      </c>
      <c r="F96">
        <f>'balance sheet'!$B$6*D96/'PK parameters (simulated)'!A96</f>
        <v>37.045122082181905</v>
      </c>
      <c r="G96">
        <f>D96*'balance sheet'!$B$6*'PK parameters (simulated)'!C96/(('PK parameters (simulated)'!C96-'PK parameters (simulated)'!A96/'PK parameters (simulated)'!B96)*'PK parameters (simulated)'!B96)</f>
        <v>9.460204578061362</v>
      </c>
      <c r="H96">
        <f ca="1" t="shared" si="7"/>
        <v>0.875595890879876</v>
      </c>
    </row>
    <row r="97" spans="1:8" ht="12.75">
      <c r="A97">
        <f ca="1" t="shared" si="5"/>
        <v>0.1658394106383032</v>
      </c>
      <c r="B97">
        <f ca="1" t="shared" si="5"/>
        <v>0.9866766037607637</v>
      </c>
      <c r="C97">
        <f ca="1" t="shared" si="5"/>
        <v>0.8944949164771767</v>
      </c>
      <c r="D97" s="9">
        <f t="shared" si="6"/>
        <v>0.9090333921603091</v>
      </c>
      <c r="E97">
        <f>MAX('PK data (simulated)'!B95:P95)</f>
        <v>6.209942715385369</v>
      </c>
      <c r="F97">
        <f>'balance sheet'!$B$6*D97/'PK parameters (simulated)'!A97</f>
        <v>54.81407517438159</v>
      </c>
      <c r="G97">
        <f>D97*'balance sheet'!$B$6*'PK parameters (simulated)'!C97/(('PK parameters (simulated)'!C97-'PK parameters (simulated)'!A97/'PK parameters (simulated)'!B97)*'PK parameters (simulated)'!B97)</f>
        <v>11.344814702811268</v>
      </c>
      <c r="H97">
        <f ca="1" t="shared" si="7"/>
        <v>0.9090333921603091</v>
      </c>
    </row>
    <row r="98" spans="1:8" ht="12.75">
      <c r="A98">
        <f ca="1" t="shared" si="5"/>
        <v>0.1786825150760434</v>
      </c>
      <c r="B98">
        <f ca="1" t="shared" si="5"/>
        <v>0.7492084548555089</v>
      </c>
      <c r="C98">
        <f ca="1" t="shared" si="5"/>
        <v>0.9173733253054731</v>
      </c>
      <c r="D98" s="9">
        <f t="shared" si="6"/>
        <v>1</v>
      </c>
      <c r="E98">
        <f>MAX('PK data (simulated)'!B96:P96)</f>
        <v>8.314717178813654</v>
      </c>
      <c r="F98">
        <f>'balance sheet'!$B$6*D98/'PK parameters (simulated)'!A98</f>
        <v>55.965184930065575</v>
      </c>
      <c r="G98">
        <f>D98*'balance sheet'!$B$6*'PK parameters (simulated)'!C98/(('PK parameters (simulated)'!C98-'PK parameters (simulated)'!A98/'PK parameters (simulated)'!B98)*'PK parameters (simulated)'!B98)</f>
        <v>18.03646955936054</v>
      </c>
      <c r="H98">
        <f ca="1" t="shared" si="7"/>
        <v>1.1158239263732117</v>
      </c>
    </row>
    <row r="99" spans="1:8" ht="12.75">
      <c r="A99">
        <f ca="1" t="shared" si="5"/>
        <v>0.13993745623998707</v>
      </c>
      <c r="B99">
        <f ca="1" t="shared" si="5"/>
        <v>1.1916111689315823</v>
      </c>
      <c r="C99">
        <f ca="1" t="shared" si="5"/>
        <v>1.004914689516708</v>
      </c>
      <c r="D99" s="9">
        <f t="shared" si="6"/>
        <v>0.8999082307358381</v>
      </c>
      <c r="E99">
        <f>MAX('PK data (simulated)'!B97:P97)</f>
        <v>5.615340519823812</v>
      </c>
      <c r="F99">
        <f>'balance sheet'!$B$6*D99/'PK parameters (simulated)'!A99</f>
        <v>64.30788831780191</v>
      </c>
      <c r="G99">
        <f>D99*'balance sheet'!$B$6*'PK parameters (simulated)'!C99/(('PK parameters (simulated)'!C99-'PK parameters (simulated)'!A99/'PK parameters (simulated)'!B99)*'PK parameters (simulated)'!B99)</f>
        <v>8.551349889275064</v>
      </c>
      <c r="H99">
        <f ca="1" t="shared" si="7"/>
        <v>0.8999082307358381</v>
      </c>
    </row>
    <row r="100" spans="1:8" ht="12.75">
      <c r="A100">
        <f ca="1" t="shared" si="5"/>
        <v>0.1937087950550403</v>
      </c>
      <c r="B100">
        <f ca="1" t="shared" si="5"/>
        <v>0.7996777398770244</v>
      </c>
      <c r="C100">
        <f ca="1" t="shared" si="5"/>
        <v>0.9047013949432674</v>
      </c>
      <c r="D100" s="9">
        <f t="shared" si="6"/>
        <v>0.8326665121775443</v>
      </c>
      <c r="E100">
        <f>MAX('PK data (simulated)'!B98:P98)</f>
        <v>6.431283685816205</v>
      </c>
      <c r="F100">
        <f>'balance sheet'!$B$6*D100/'PK parameters (simulated)'!A100</f>
        <v>42.98547786335416</v>
      </c>
      <c r="G100">
        <f>D100*'balance sheet'!$B$6*'PK parameters (simulated)'!C100/(('PK parameters (simulated)'!C100-'PK parameters (simulated)'!A100/'PK parameters (simulated)'!B100)*'PK parameters (simulated)'!B100)</f>
        <v>14.219900666640928</v>
      </c>
      <c r="H100">
        <f ca="1" t="shared" si="7"/>
        <v>0.8326665121775443</v>
      </c>
    </row>
    <row r="101" spans="1:8" ht="12.75">
      <c r="A101">
        <f aca="true" ca="1" t="shared" si="8" ref="A101:C132">EXP(NORMSINV(RAND())*A$2+A$3)</f>
        <v>0.21333934983695757</v>
      </c>
      <c r="B101">
        <f ca="1" t="shared" si="8"/>
        <v>1.0225068258222658</v>
      </c>
      <c r="C101">
        <f ca="1" t="shared" si="8"/>
        <v>1.0247609052449596</v>
      </c>
      <c r="D101" s="9">
        <f t="shared" si="6"/>
        <v>0.8365442092050963</v>
      </c>
      <c r="E101">
        <f>MAX('PK data (simulated)'!B99:P99)</f>
        <v>5.4449943985320255</v>
      </c>
      <c r="F101">
        <f>'balance sheet'!$B$6*D101/'PK parameters (simulated)'!A101</f>
        <v>39.21190393822877</v>
      </c>
      <c r="G101">
        <f>D101*'balance sheet'!$B$6*'PK parameters (simulated)'!C101/(('PK parameters (simulated)'!C101-'PK parameters (simulated)'!A101/'PK parameters (simulated)'!B101)*'PK parameters (simulated)'!B101)</f>
        <v>10.272888214772218</v>
      </c>
      <c r="H101">
        <f ca="1" t="shared" si="7"/>
        <v>0.8365442092050963</v>
      </c>
    </row>
    <row r="102" spans="1:8" ht="12.75">
      <c r="A102">
        <f ca="1" t="shared" si="8"/>
        <v>0.20555744799348122</v>
      </c>
      <c r="B102">
        <f ca="1" t="shared" si="8"/>
        <v>0.9853987946215513</v>
      </c>
      <c r="C102">
        <f ca="1" t="shared" si="8"/>
        <v>1.0457564154678056</v>
      </c>
      <c r="D102" s="9">
        <f t="shared" si="6"/>
        <v>0.7598187990061928</v>
      </c>
      <c r="E102">
        <f>MAX('PK data (simulated)'!B100:P100)</f>
        <v>5.156909796118589</v>
      </c>
      <c r="F102">
        <f>'balance sheet'!$B$6*D102/'PK parameters (simulated)'!A102</f>
        <v>36.96381748377654</v>
      </c>
      <c r="G102">
        <f>D102*'balance sheet'!$B$6*'PK parameters (simulated)'!C102/(('PK parameters (simulated)'!C102-'PK parameters (simulated)'!A102/'PK parameters (simulated)'!B102)*'PK parameters (simulated)'!B102)</f>
        <v>9.63215918916086</v>
      </c>
      <c r="H102">
        <f ca="1" t="shared" si="7"/>
        <v>0.7598187990061928</v>
      </c>
    </row>
    <row r="103" spans="1:8" ht="12.75">
      <c r="A103">
        <f ca="1" t="shared" si="8"/>
        <v>0.22995200877334304</v>
      </c>
      <c r="B103">
        <f ca="1" t="shared" si="8"/>
        <v>1.2220617836358951</v>
      </c>
      <c r="C103">
        <f ca="1" t="shared" si="8"/>
        <v>1.164230590206566</v>
      </c>
      <c r="D103" s="9">
        <f t="shared" si="6"/>
        <v>1</v>
      </c>
      <c r="E103">
        <f>MAX('PK data (simulated)'!B101:P101)</f>
        <v>5.748167223664164</v>
      </c>
      <c r="F103">
        <f>'balance sheet'!$B$6*D103/'PK parameters (simulated)'!A103</f>
        <v>43.487334828445476</v>
      </c>
      <c r="G103">
        <f>D103*'balance sheet'!$B$6*'PK parameters (simulated)'!C103/(('PK parameters (simulated)'!C103-'PK parameters (simulated)'!A103/'PK parameters (simulated)'!B103)*'PK parameters (simulated)'!B103)</f>
        <v>9.760405095775777</v>
      </c>
      <c r="H103">
        <f ca="1" t="shared" si="7"/>
        <v>1.0044330507674277</v>
      </c>
    </row>
    <row r="104" spans="1:8" ht="12.75">
      <c r="A104">
        <f ca="1" t="shared" si="8"/>
        <v>0.1818389819845796</v>
      </c>
      <c r="B104">
        <f ca="1" t="shared" si="8"/>
        <v>0.981624334116997</v>
      </c>
      <c r="C104">
        <f ca="1" t="shared" si="8"/>
        <v>0.91758929569914</v>
      </c>
      <c r="D104" s="9">
        <f t="shared" si="6"/>
        <v>0.9562286843571447</v>
      </c>
      <c r="E104">
        <f>MAX('PK data (simulated)'!B102:P102)</f>
        <v>6.478738745640477</v>
      </c>
      <c r="F104">
        <f>'balance sheet'!$B$6*D104/'PK parameters (simulated)'!A104</f>
        <v>52.58656168885918</v>
      </c>
      <c r="G104">
        <f>D104*'balance sheet'!$B$6*'PK parameters (simulated)'!C104/(('PK parameters (simulated)'!C104-'PK parameters (simulated)'!A104/'PK parameters (simulated)'!B104)*'PK parameters (simulated)'!B104)</f>
        <v>12.205294638534722</v>
      </c>
      <c r="H104">
        <f ca="1" t="shared" si="7"/>
        <v>0.9562286843571447</v>
      </c>
    </row>
    <row r="105" spans="1:8" ht="12.75">
      <c r="A105">
        <f ca="1" t="shared" si="8"/>
        <v>0.18026896056504924</v>
      </c>
      <c r="B105">
        <f ca="1" t="shared" si="8"/>
        <v>0.9215255347977201</v>
      </c>
      <c r="C105">
        <f ca="1" t="shared" si="8"/>
        <v>0.7181978518682051</v>
      </c>
      <c r="D105" s="9">
        <f t="shared" si="6"/>
        <v>0.8442433969345048</v>
      </c>
      <c r="E105">
        <f>MAX('PK data (simulated)'!B103:P103)</f>
        <v>5.541466109271386</v>
      </c>
      <c r="F105">
        <f>'balance sheet'!$B$6*D105/'PK parameters (simulated)'!A105</f>
        <v>46.832432732082204</v>
      </c>
      <c r="G105">
        <f>D105*'balance sheet'!$B$6*'PK parameters (simulated)'!C105/(('PK parameters (simulated)'!C105-'PK parameters (simulated)'!A105/'PK parameters (simulated)'!B105)*'PK parameters (simulated)'!B105)</f>
        <v>12.590805744459312</v>
      </c>
      <c r="H105">
        <f ca="1" t="shared" si="7"/>
        <v>0.8442433969345048</v>
      </c>
    </row>
    <row r="106" spans="1:8" ht="12.75">
      <c r="A106">
        <f ca="1" t="shared" si="8"/>
        <v>0.1815461632029554</v>
      </c>
      <c r="B106">
        <f ca="1" t="shared" si="8"/>
        <v>0.9602310268819068</v>
      </c>
      <c r="C106">
        <f ca="1" t="shared" si="8"/>
        <v>1.205878807521253</v>
      </c>
      <c r="D106" s="9">
        <f t="shared" si="6"/>
        <v>1</v>
      </c>
      <c r="E106">
        <f>MAX('PK data (simulated)'!B104:P104)</f>
        <v>7.354555564439357</v>
      </c>
      <c r="F106">
        <f>'balance sheet'!$B$6*D106/'PK parameters (simulated)'!A106</f>
        <v>55.08240892329257</v>
      </c>
      <c r="G106">
        <f>D106*'balance sheet'!$B$6*'PK parameters (simulated)'!C106/(('PK parameters (simulated)'!C106-'PK parameters (simulated)'!A106/'PK parameters (simulated)'!B106)*'PK parameters (simulated)'!B106)</f>
        <v>12.350556606321293</v>
      </c>
      <c r="H106">
        <f ca="1" t="shared" si="7"/>
        <v>1.0224151039412914</v>
      </c>
    </row>
    <row r="107" spans="1:8" ht="12.75">
      <c r="A107">
        <f ca="1" t="shared" si="8"/>
        <v>0.16102208393533018</v>
      </c>
      <c r="B107">
        <f ca="1" t="shared" si="8"/>
        <v>1.109684988311912</v>
      </c>
      <c r="C107">
        <f ca="1" t="shared" si="8"/>
        <v>1.0937069530409451</v>
      </c>
      <c r="D107" s="9">
        <f t="shared" si="6"/>
        <v>0.9215963566843111</v>
      </c>
      <c r="E107">
        <f>MAX('PK data (simulated)'!B105:P105)</f>
        <v>6.089002049091039</v>
      </c>
      <c r="F107">
        <f>'balance sheet'!$B$6*D107/'PK parameters (simulated)'!A107</f>
        <v>57.234159076865716</v>
      </c>
      <c r="G107">
        <f>D107*'balance sheet'!$B$6*'PK parameters (simulated)'!C107/(('PK parameters (simulated)'!C107-'PK parameters (simulated)'!A107/'PK parameters (simulated)'!B107)*'PK parameters (simulated)'!B107)</f>
        <v>9.575434942441301</v>
      </c>
      <c r="H107">
        <f ca="1" t="shared" si="7"/>
        <v>0.9215963566843111</v>
      </c>
    </row>
    <row r="108" spans="1:8" ht="12.75">
      <c r="A108">
        <f ca="1" t="shared" si="8"/>
        <v>0.17996810504435581</v>
      </c>
      <c r="B108">
        <f ca="1" t="shared" si="8"/>
        <v>1.146210024536718</v>
      </c>
      <c r="C108">
        <f ca="1" t="shared" si="8"/>
        <v>0.9896190983578911</v>
      </c>
      <c r="D108" s="9">
        <f t="shared" si="6"/>
        <v>0.9262450684985893</v>
      </c>
      <c r="E108">
        <f>MAX('PK data (simulated)'!B106:P106)</f>
        <v>5.689204183109893</v>
      </c>
      <c r="F108">
        <f>'balance sheet'!$B$6*D108/'PK parameters (simulated)'!A108</f>
        <v>51.46717904654841</v>
      </c>
      <c r="G108">
        <f>D108*'balance sheet'!$B$6*'PK parameters (simulated)'!C108/(('PK parameters (simulated)'!C108-'PK parameters (simulated)'!A108/'PK parameters (simulated)'!B108)*'PK parameters (simulated)'!B108)</f>
        <v>9.604823344533742</v>
      </c>
      <c r="H108">
        <f ca="1" t="shared" si="7"/>
        <v>0.9262450684985893</v>
      </c>
    </row>
    <row r="109" spans="1:8" ht="12.75">
      <c r="A109">
        <f ca="1" t="shared" si="8"/>
        <v>0.265578786034881</v>
      </c>
      <c r="B109">
        <f ca="1" t="shared" si="8"/>
        <v>1.0994769406654046</v>
      </c>
      <c r="C109">
        <f ca="1" t="shared" si="8"/>
        <v>1.0208133103720092</v>
      </c>
      <c r="D109" s="9">
        <f t="shared" si="6"/>
        <v>0.9742071511846466</v>
      </c>
      <c r="E109">
        <f>MAX('PK data (simulated)'!B107:P107)</f>
        <v>5.653292312400808</v>
      </c>
      <c r="F109">
        <f>'balance sheet'!$B$6*D109/'PK parameters (simulated)'!A109</f>
        <v>36.68241600655162</v>
      </c>
      <c r="G109">
        <f>D109*'balance sheet'!$B$6*'PK parameters (simulated)'!C109/(('PK parameters (simulated)'!C109-'PK parameters (simulated)'!A109/'PK parameters (simulated)'!B109)*'PK parameters (simulated)'!B109)</f>
        <v>11.607196837697831</v>
      </c>
      <c r="H109">
        <f ca="1" t="shared" si="7"/>
        <v>0.9742071511846466</v>
      </c>
    </row>
    <row r="110" spans="1:8" ht="12.75">
      <c r="A110">
        <f ca="1" t="shared" si="8"/>
        <v>0.18199635670969702</v>
      </c>
      <c r="B110">
        <f ca="1" t="shared" si="8"/>
        <v>0.8995320894251221</v>
      </c>
      <c r="C110">
        <f ca="1" t="shared" si="8"/>
        <v>0.7877406732475211</v>
      </c>
      <c r="D110" s="9">
        <f t="shared" si="6"/>
        <v>1</v>
      </c>
      <c r="E110">
        <f>MAX('PK data (simulated)'!B108:P108)</f>
        <v>6.885671688148027</v>
      </c>
      <c r="F110">
        <f>'balance sheet'!$B$6*D110/'PK parameters (simulated)'!A110</f>
        <v>54.94615486150106</v>
      </c>
      <c r="G110">
        <f>D110*'balance sheet'!$B$6*'PK parameters (simulated)'!C110/(('PK parameters (simulated)'!C110-'PK parameters (simulated)'!A110/'PK parameters (simulated)'!B110)*'PK parameters (simulated)'!B110)</f>
        <v>14.95894786398125</v>
      </c>
      <c r="H110">
        <f ca="1" t="shared" si="7"/>
        <v>1.0206141953968408</v>
      </c>
    </row>
    <row r="111" spans="1:8" ht="12.75">
      <c r="A111">
        <f ca="1" t="shared" si="8"/>
        <v>0.1842776502267399</v>
      </c>
      <c r="B111">
        <f ca="1" t="shared" si="8"/>
        <v>0.7371421400775816</v>
      </c>
      <c r="C111">
        <f ca="1" t="shared" si="8"/>
        <v>1.1023277449751705</v>
      </c>
      <c r="D111" s="9">
        <f t="shared" si="6"/>
        <v>0.8532140270226403</v>
      </c>
      <c r="E111">
        <f>MAX('PK data (simulated)'!B109:P109)</f>
        <v>7.4286587982648</v>
      </c>
      <c r="F111">
        <f>'balance sheet'!$B$6*D111/'PK parameters (simulated)'!A111</f>
        <v>46.30046161174858</v>
      </c>
      <c r="G111">
        <f>D111*'balance sheet'!$B$6*'PK parameters (simulated)'!C111/(('PK parameters (simulated)'!C111-'PK parameters (simulated)'!A111/'PK parameters (simulated)'!B111)*'PK parameters (simulated)'!B111)</f>
        <v>14.969435041772817</v>
      </c>
      <c r="H111">
        <f ca="1" t="shared" si="7"/>
        <v>0.8532140270226403</v>
      </c>
    </row>
    <row r="112" spans="1:8" ht="12.75">
      <c r="A112">
        <f ca="1" t="shared" si="8"/>
        <v>0.17666613253150074</v>
      </c>
      <c r="B112">
        <f ca="1" t="shared" si="8"/>
        <v>1.0325547295225246</v>
      </c>
      <c r="C112">
        <f ca="1" t="shared" si="8"/>
        <v>0.8909733991197502</v>
      </c>
      <c r="D112" s="9">
        <f t="shared" si="6"/>
        <v>0.7997556912594415</v>
      </c>
      <c r="E112">
        <f>MAX('PK data (simulated)'!B110:P110)</f>
        <v>5.194824373350584</v>
      </c>
      <c r="F112">
        <f>'balance sheet'!$B$6*D112/'PK parameters (simulated)'!A112</f>
        <v>45.26932693887097</v>
      </c>
      <c r="G112">
        <f>D112*'balance sheet'!$B$6*'PK parameters (simulated)'!C112/(('PK parameters (simulated)'!C112-'PK parameters (simulated)'!A112/'PK parameters (simulated)'!B112)*'PK parameters (simulated)'!B112)</f>
        <v>9.586289601055434</v>
      </c>
      <c r="H112">
        <f ca="1" t="shared" si="7"/>
        <v>0.7997556912594415</v>
      </c>
    </row>
    <row r="113" spans="1:8" ht="12.75">
      <c r="A113">
        <f ca="1" t="shared" si="8"/>
        <v>0.2382220711982787</v>
      </c>
      <c r="B113">
        <f ca="1" t="shared" si="8"/>
        <v>1.1878947749501145</v>
      </c>
      <c r="C113">
        <f ca="1" t="shared" si="8"/>
        <v>1.2043843943700825</v>
      </c>
      <c r="D113" s="9">
        <f t="shared" si="6"/>
        <v>0.9753074798170271</v>
      </c>
      <c r="E113">
        <f>MAX('PK data (simulated)'!B111:P111)</f>
        <v>5.710087252460978</v>
      </c>
      <c r="F113">
        <f>'balance sheet'!$B$6*D113/'PK parameters (simulated)'!A113</f>
        <v>40.941104865352806</v>
      </c>
      <c r="G113">
        <f>D113*'balance sheet'!$B$6*'PK parameters (simulated)'!C113/(('PK parameters (simulated)'!C113-'PK parameters (simulated)'!A113/'PK parameters (simulated)'!B113)*'PK parameters (simulated)'!B113)</f>
        <v>9.850605038121358</v>
      </c>
      <c r="H113">
        <f ca="1" t="shared" si="7"/>
        <v>0.9753074798170271</v>
      </c>
    </row>
    <row r="114" spans="1:8" ht="12.75">
      <c r="A114">
        <f ca="1" t="shared" si="8"/>
        <v>0.1929179956998773</v>
      </c>
      <c r="B114">
        <f ca="1" t="shared" si="8"/>
        <v>0.9390484783119598</v>
      </c>
      <c r="C114">
        <f ca="1" t="shared" si="8"/>
        <v>1.326040087816904</v>
      </c>
      <c r="D114" s="9">
        <f t="shared" si="6"/>
        <v>0.7654870785877349</v>
      </c>
      <c r="E114">
        <f>MAX('PK data (simulated)'!B112:P112)</f>
        <v>5.715968108552107</v>
      </c>
      <c r="F114">
        <f>'balance sheet'!$B$6*D114/'PK parameters (simulated)'!A114</f>
        <v>39.67940242229158</v>
      </c>
      <c r="G114">
        <f>D114*'balance sheet'!$B$6*'PK parameters (simulated)'!C114/(('PK parameters (simulated)'!C114-'PK parameters (simulated)'!A114/'PK parameters (simulated)'!B114)*'PK parameters (simulated)'!B114)</f>
        <v>9.646189763020677</v>
      </c>
      <c r="H114">
        <f ca="1" t="shared" si="7"/>
        <v>0.7654870785877349</v>
      </c>
    </row>
    <row r="115" spans="1:8" ht="12.75">
      <c r="A115">
        <f ca="1" t="shared" si="8"/>
        <v>0.22388902047397546</v>
      </c>
      <c r="B115">
        <f ca="1" t="shared" si="8"/>
        <v>0.942158054127712</v>
      </c>
      <c r="C115">
        <f ca="1" t="shared" si="8"/>
        <v>0.7990740560479975</v>
      </c>
      <c r="D115" s="9">
        <f t="shared" si="6"/>
        <v>0.8321751680675034</v>
      </c>
      <c r="E115">
        <f>MAX('PK data (simulated)'!B113:P113)</f>
        <v>5.272933224635957</v>
      </c>
      <c r="F115">
        <f>'balance sheet'!$B$6*D115/'PK parameters (simulated)'!A115</f>
        <v>37.16909236128594</v>
      </c>
      <c r="G115">
        <f>D115*'balance sheet'!$B$6*'PK parameters (simulated)'!C115/(('PK parameters (simulated)'!C115-'PK parameters (simulated)'!A115/'PK parameters (simulated)'!B115)*'PK parameters (simulated)'!B115)</f>
        <v>12.571144405201569</v>
      </c>
      <c r="H115">
        <f ca="1" t="shared" si="7"/>
        <v>0.8321751680675034</v>
      </c>
    </row>
    <row r="116" spans="1:8" ht="12.75">
      <c r="A116">
        <f ca="1" t="shared" si="8"/>
        <v>0.15490377829219162</v>
      </c>
      <c r="B116">
        <f ca="1" t="shared" si="8"/>
        <v>0.8141928919861062</v>
      </c>
      <c r="C116">
        <f ca="1" t="shared" si="8"/>
        <v>0.8450380369260683</v>
      </c>
      <c r="D116" s="9">
        <f t="shared" si="6"/>
        <v>0.8958619747764672</v>
      </c>
      <c r="E116">
        <f>MAX('PK data (simulated)'!B114:P114)</f>
        <v>7.085978000261211</v>
      </c>
      <c r="F116">
        <f>'balance sheet'!$B$6*D116/'PK parameters (simulated)'!A116</f>
        <v>57.83344890959485</v>
      </c>
      <c r="G116">
        <f>D116*'balance sheet'!$B$6*'PK parameters (simulated)'!C116/(('PK parameters (simulated)'!C116-'PK parameters (simulated)'!A116/'PK parameters (simulated)'!B116)*'PK parameters (simulated)'!B116)</f>
        <v>14.20012721450291</v>
      </c>
      <c r="H116">
        <f ca="1" t="shared" si="7"/>
        <v>0.8958619747764672</v>
      </c>
    </row>
    <row r="117" spans="1:8" ht="12.75">
      <c r="A117">
        <f ca="1" t="shared" si="8"/>
        <v>0.21458149693648165</v>
      </c>
      <c r="B117">
        <f ca="1" t="shared" si="8"/>
        <v>0.9301101474930613</v>
      </c>
      <c r="C117">
        <f ca="1" t="shared" si="8"/>
        <v>1.6517109764634745</v>
      </c>
      <c r="D117" s="9">
        <f t="shared" si="6"/>
        <v>0.9445590026490422</v>
      </c>
      <c r="E117">
        <f>MAX('PK data (simulated)'!B115:P115)</f>
        <v>7.109041125697586</v>
      </c>
      <c r="F117">
        <f>'balance sheet'!$B$6*D117/'PK parameters (simulated)'!A117</f>
        <v>44.018660328790666</v>
      </c>
      <c r="G117">
        <f>D117*'balance sheet'!$B$6*'PK parameters (simulated)'!C117/(('PK parameters (simulated)'!C117-'PK parameters (simulated)'!A117/'PK parameters (simulated)'!B117)*'PK parameters (simulated)'!B117)</f>
        <v>11.80410333119834</v>
      </c>
      <c r="H117">
        <f ca="1" t="shared" si="7"/>
        <v>0.9445590026490422</v>
      </c>
    </row>
    <row r="118" spans="1:8" ht="12.75">
      <c r="A118">
        <f ca="1" t="shared" si="8"/>
        <v>0.20346889547599423</v>
      </c>
      <c r="B118">
        <f ca="1" t="shared" si="8"/>
        <v>0.9884202370310382</v>
      </c>
      <c r="C118">
        <f ca="1" t="shared" si="8"/>
        <v>0.9351869865147802</v>
      </c>
      <c r="D118" s="9">
        <f t="shared" si="6"/>
        <v>0.9859487979084808</v>
      </c>
      <c r="E118">
        <f>MAX('PK data (simulated)'!B116:P116)</f>
        <v>6.5033293478535406</v>
      </c>
      <c r="F118">
        <f>'balance sheet'!$B$6*D118/'PK parameters (simulated)'!A118</f>
        <v>48.456978920633375</v>
      </c>
      <c r="G118">
        <f>D118*'balance sheet'!$B$6*'PK parameters (simulated)'!C118/(('PK parameters (simulated)'!C118-'PK parameters (simulated)'!A118/'PK parameters (simulated)'!B118)*'PK parameters (simulated)'!B118)</f>
        <v>12.79041128871954</v>
      </c>
      <c r="H118">
        <f ca="1" t="shared" si="7"/>
        <v>0.9859487979084808</v>
      </c>
    </row>
    <row r="119" spans="1:8" ht="12.75">
      <c r="A119">
        <f ca="1" t="shared" si="8"/>
        <v>0.2704720146294377</v>
      </c>
      <c r="B119">
        <f ca="1" t="shared" si="8"/>
        <v>1.0252334624967727</v>
      </c>
      <c r="C119">
        <f ca="1" t="shared" si="8"/>
        <v>0.7902301298534777</v>
      </c>
      <c r="D119" s="9">
        <f t="shared" si="6"/>
        <v>1</v>
      </c>
      <c r="E119">
        <f>MAX('PK data (simulated)'!B117:P117)</f>
        <v>5.624330259495966</v>
      </c>
      <c r="F119">
        <f>'balance sheet'!$B$6*D119/'PK parameters (simulated)'!A119</f>
        <v>36.97240179802179</v>
      </c>
      <c r="G119">
        <f>D119*'balance sheet'!$B$6*'PK parameters (simulated)'!C119/(('PK parameters (simulated)'!C119-'PK parameters (simulated)'!A119/'PK parameters (simulated)'!B119)*'PK parameters (simulated)'!B119)</f>
        <v>14.642070311501543</v>
      </c>
      <c r="H119">
        <f ca="1" t="shared" si="7"/>
        <v>1.0366456480041515</v>
      </c>
    </row>
    <row r="120" spans="1:8" ht="12.75">
      <c r="A120">
        <f ca="1" t="shared" si="8"/>
        <v>0.16673749408622368</v>
      </c>
      <c r="B120">
        <f ca="1" t="shared" si="8"/>
        <v>1.2046234697802145</v>
      </c>
      <c r="C120">
        <f ca="1" t="shared" si="8"/>
        <v>0.7298439427210944</v>
      </c>
      <c r="D120" s="9">
        <f t="shared" si="6"/>
        <v>0.9324539768201516</v>
      </c>
      <c r="E120">
        <f>MAX('PK data (simulated)'!B118:P118)</f>
        <v>5.2366106770474135</v>
      </c>
      <c r="F120">
        <f>'balance sheet'!$B$6*D120/'PK parameters (simulated)'!A120</f>
        <v>55.92347311744765</v>
      </c>
      <c r="G120">
        <f>D120*'balance sheet'!$B$6*'PK parameters (simulated)'!C120/(('PK parameters (simulated)'!C120-'PK parameters (simulated)'!A120/'PK parameters (simulated)'!B120)*'PK parameters (simulated)'!B120)</f>
        <v>9.552196259663027</v>
      </c>
      <c r="H120">
        <f ca="1" t="shared" si="7"/>
        <v>0.9324539768201516</v>
      </c>
    </row>
    <row r="121" spans="1:8" ht="12.75">
      <c r="A121">
        <f ca="1" t="shared" si="8"/>
        <v>0.32118841695198463</v>
      </c>
      <c r="B121">
        <f ca="1" t="shared" si="8"/>
        <v>0.9434444078687095</v>
      </c>
      <c r="C121">
        <f ca="1" t="shared" si="8"/>
        <v>1.1215453938224744</v>
      </c>
      <c r="D121" s="9">
        <f t="shared" si="6"/>
        <v>1</v>
      </c>
      <c r="E121">
        <f>MAX('PK data (simulated)'!B119:P119)</f>
        <v>6.088279315234297</v>
      </c>
      <c r="F121">
        <f>'balance sheet'!$B$6*D121/'PK parameters (simulated)'!A121</f>
        <v>31.134373072659493</v>
      </c>
      <c r="G121">
        <f>D121*'balance sheet'!$B$6*'PK parameters (simulated)'!C121/(('PK parameters (simulated)'!C121-'PK parameters (simulated)'!A121/'PK parameters (simulated)'!B121)*'PK parameters (simulated)'!B121)</f>
        <v>15.219213265758167</v>
      </c>
      <c r="H121">
        <f ca="1" t="shared" si="7"/>
        <v>1.0283598305741728</v>
      </c>
    </row>
    <row r="122" spans="1:8" ht="12.75">
      <c r="A122">
        <f ca="1" t="shared" si="8"/>
        <v>0.18509883225682947</v>
      </c>
      <c r="B122">
        <f ca="1" t="shared" si="8"/>
        <v>0.9992422654057448</v>
      </c>
      <c r="C122">
        <f ca="1" t="shared" si="8"/>
        <v>1.0625202859848293</v>
      </c>
      <c r="D122" s="9">
        <f t="shared" si="6"/>
        <v>0.9701926216249143</v>
      </c>
      <c r="E122">
        <f>MAX('PK data (simulated)'!B120:P120)</f>
        <v>6.714340652546685</v>
      </c>
      <c r="F122">
        <f>'balance sheet'!$B$6*D122/'PK parameters (simulated)'!A122</f>
        <v>52.414842913689846</v>
      </c>
      <c r="G122">
        <f>D122*'balance sheet'!$B$6*'PK parameters (simulated)'!C122/(('PK parameters (simulated)'!C122-'PK parameters (simulated)'!A122/'PK parameters (simulated)'!B122)*'PK parameters (simulated)'!B122)</f>
        <v>11.75941273804845</v>
      </c>
      <c r="H122">
        <f ca="1" t="shared" si="7"/>
        <v>0.9701926216249143</v>
      </c>
    </row>
    <row r="123" spans="1:8" ht="12.75">
      <c r="A123">
        <f ca="1" t="shared" si="8"/>
        <v>0.20146867254574913</v>
      </c>
      <c r="B123">
        <f ca="1" t="shared" si="8"/>
        <v>0.8115210305171227</v>
      </c>
      <c r="C123">
        <f ca="1" t="shared" si="8"/>
        <v>0.7507759650888074</v>
      </c>
      <c r="D123" s="9">
        <f t="shared" si="6"/>
        <v>0.8221929274471461</v>
      </c>
      <c r="E123">
        <f>MAX('PK data (simulated)'!B121:P121)</f>
        <v>5.840700795687948</v>
      </c>
      <c r="F123">
        <f>'balance sheet'!$B$6*D123/'PK parameters (simulated)'!A123</f>
        <v>40.80996400373086</v>
      </c>
      <c r="G123">
        <f>D123*'balance sheet'!$B$6*'PK parameters (simulated)'!C123/(('PK parameters (simulated)'!C123-'PK parameters (simulated)'!A123/'PK parameters (simulated)'!B123)*'PK parameters (simulated)'!B123)</f>
        <v>15.13683043892136</v>
      </c>
      <c r="H123">
        <f ca="1" t="shared" si="7"/>
        <v>0.8221929274471461</v>
      </c>
    </row>
    <row r="124" spans="1:8" ht="12.75">
      <c r="A124">
        <f ca="1" t="shared" si="8"/>
        <v>0.1823851304463849</v>
      </c>
      <c r="B124">
        <f ca="1" t="shared" si="8"/>
        <v>0.927285072946677</v>
      </c>
      <c r="C124">
        <f ca="1" t="shared" si="8"/>
        <v>0.8671225296719962</v>
      </c>
      <c r="D124" s="9">
        <f t="shared" si="6"/>
        <v>0.8772297775608566</v>
      </c>
      <c r="E124">
        <f>MAX('PK data (simulated)'!B122:P122)</f>
        <v>6.096275058840189</v>
      </c>
      <c r="F124">
        <f>'balance sheet'!$B$6*D124/'PK parameters (simulated)'!A124</f>
        <v>48.09765880660609</v>
      </c>
      <c r="G124">
        <f>D124*'balance sheet'!$B$6*'PK parameters (simulated)'!C124/(('PK parameters (simulated)'!C124-'PK parameters (simulated)'!A124/'PK parameters (simulated)'!B124)*'PK parameters (simulated)'!B124)</f>
        <v>12.23555554402833</v>
      </c>
      <c r="H124">
        <f ca="1" t="shared" si="7"/>
        <v>0.8772297775608566</v>
      </c>
    </row>
    <row r="125" spans="1:8" ht="12.75">
      <c r="A125">
        <f ca="1" t="shared" si="8"/>
        <v>0.2899086630455574</v>
      </c>
      <c r="B125">
        <f ca="1" t="shared" si="8"/>
        <v>1.1676812717295653</v>
      </c>
      <c r="C125">
        <f ca="1" t="shared" si="8"/>
        <v>0.776962005466607</v>
      </c>
      <c r="D125" s="9">
        <f t="shared" si="6"/>
        <v>0.8821375305802802</v>
      </c>
      <c r="E125">
        <f>MAX('PK data (simulated)'!B123:P123)</f>
        <v>4.409935519749411</v>
      </c>
      <c r="F125">
        <f>'balance sheet'!$B$6*D125/'PK parameters (simulated)'!A125</f>
        <v>30.428119025944994</v>
      </c>
      <c r="G125">
        <f>D125*'balance sheet'!$B$6*'PK parameters (simulated)'!C125/(('PK parameters (simulated)'!C125-'PK parameters (simulated)'!A125/'PK parameters (simulated)'!B125)*'PK parameters (simulated)'!B125)</f>
        <v>11.1023510742867</v>
      </c>
      <c r="H125">
        <f ca="1" t="shared" si="7"/>
        <v>0.8821375305802802</v>
      </c>
    </row>
    <row r="126" spans="1:8" ht="12.75">
      <c r="A126">
        <f ca="1" t="shared" si="8"/>
        <v>0.20727491420641792</v>
      </c>
      <c r="B126">
        <f ca="1" t="shared" si="8"/>
        <v>0.93692443481423</v>
      </c>
      <c r="C126">
        <f ca="1" t="shared" si="8"/>
        <v>1.0129958736562465</v>
      </c>
      <c r="D126" s="9">
        <f t="shared" si="6"/>
        <v>0.8522400755902043</v>
      </c>
      <c r="E126">
        <f>MAX('PK data (simulated)'!B124:P124)</f>
        <v>5.942127689322704</v>
      </c>
      <c r="F126">
        <f>'balance sheet'!$B$6*D126/'PK parameters (simulated)'!A126</f>
        <v>41.11641193306624</v>
      </c>
      <c r="G126">
        <f>D126*'balance sheet'!$B$6*'PK parameters (simulated)'!C126/(('PK parameters (simulated)'!C126-'PK parameters (simulated)'!A126/'PK parameters (simulated)'!B126)*'PK parameters (simulated)'!B126)</f>
        <v>11.637716411066044</v>
      </c>
      <c r="H126">
        <f ca="1" t="shared" si="7"/>
        <v>0.8522400755902043</v>
      </c>
    </row>
    <row r="127" spans="1:8" ht="12.75">
      <c r="A127">
        <f ca="1" t="shared" si="8"/>
        <v>0.1798250791384722</v>
      </c>
      <c r="B127">
        <f ca="1" t="shared" si="8"/>
        <v>1.347202710436431</v>
      </c>
      <c r="C127">
        <f ca="1" t="shared" si="8"/>
        <v>0.9818158503038533</v>
      </c>
      <c r="D127" s="9">
        <f t="shared" si="6"/>
        <v>1</v>
      </c>
      <c r="E127">
        <f>MAX('PK data (simulated)'!B125:P125)</f>
        <v>5.372251520070664</v>
      </c>
      <c r="F127">
        <f>'balance sheet'!$B$6*D127/'PK parameters (simulated)'!A127</f>
        <v>55.60959599133343</v>
      </c>
      <c r="G127">
        <f>D127*'balance sheet'!$B$6*'PK parameters (simulated)'!C127/(('PK parameters (simulated)'!C127-'PK parameters (simulated)'!A127/'PK parameters (simulated)'!B127)*'PK parameters (simulated)'!B127)</f>
        <v>8.5907176610161</v>
      </c>
      <c r="H127">
        <f ca="1" t="shared" si="7"/>
        <v>1.0314641295967866</v>
      </c>
    </row>
    <row r="128" spans="1:8" ht="12.75">
      <c r="A128">
        <f ca="1" t="shared" si="8"/>
        <v>0.26297493328712</v>
      </c>
      <c r="B128">
        <f ca="1" t="shared" si="8"/>
        <v>0.9853945318107687</v>
      </c>
      <c r="C128">
        <f ca="1" t="shared" si="8"/>
        <v>1.068401278331402</v>
      </c>
      <c r="D128" s="9">
        <f t="shared" si="6"/>
        <v>0.8383155531574891</v>
      </c>
      <c r="E128">
        <f>MAX('PK data (simulated)'!B126:P126)</f>
        <v>5.311344801559655</v>
      </c>
      <c r="F128">
        <f>'balance sheet'!$B$6*D128/'PK parameters (simulated)'!A128</f>
        <v>31.878154418702845</v>
      </c>
      <c r="G128">
        <f>D128*'balance sheet'!$B$6*'PK parameters (simulated)'!C128/(('PK parameters (simulated)'!C128-'PK parameters (simulated)'!A128/'PK parameters (simulated)'!B128)*'PK parameters (simulated)'!B128)</f>
        <v>11.339992876378357</v>
      </c>
      <c r="H128">
        <f ca="1" t="shared" si="7"/>
        <v>0.8383155531574891</v>
      </c>
    </row>
    <row r="129" spans="1:8" ht="12.75">
      <c r="A129">
        <f ca="1" t="shared" si="8"/>
        <v>0.2568213291218271</v>
      </c>
      <c r="B129">
        <f ca="1" t="shared" si="8"/>
        <v>0.9128527198342326</v>
      </c>
      <c r="C129">
        <f ca="1" t="shared" si="8"/>
        <v>0.8851261428017129</v>
      </c>
      <c r="D129" s="9">
        <f t="shared" si="6"/>
        <v>0.8791570461971462</v>
      </c>
      <c r="E129">
        <f>MAX('PK data (simulated)'!B127:P127)</f>
        <v>5.638785923257819</v>
      </c>
      <c r="F129">
        <f>'balance sheet'!$B$6*D129/'PK parameters (simulated)'!A129</f>
        <v>34.23224422999948</v>
      </c>
      <c r="G129">
        <f>D129*'balance sheet'!$B$6*'PK parameters (simulated)'!C129/(('PK parameters (simulated)'!C129-'PK parameters (simulated)'!A129/'PK parameters (simulated)'!B129)*'PK parameters (simulated)'!B129)</f>
        <v>14.118457724954887</v>
      </c>
      <c r="H129">
        <f ca="1" t="shared" si="7"/>
        <v>0.8791570461971462</v>
      </c>
    </row>
    <row r="130" spans="1:8" ht="12.75">
      <c r="A130">
        <f ca="1" t="shared" si="8"/>
        <v>0.1612022876367625</v>
      </c>
      <c r="B130">
        <f ca="1" t="shared" si="8"/>
        <v>1.2149702226357282</v>
      </c>
      <c r="C130">
        <f ca="1" t="shared" si="8"/>
        <v>0.8960881616511372</v>
      </c>
      <c r="D130" s="9">
        <f t="shared" si="6"/>
        <v>0.8546945325973947</v>
      </c>
      <c r="E130">
        <f>MAX('PK data (simulated)'!B128:P128)</f>
        <v>4.984419217720506</v>
      </c>
      <c r="F130">
        <f>'balance sheet'!$B$6*D130/'PK parameters (simulated)'!A130</f>
        <v>53.020000220051465</v>
      </c>
      <c r="G130">
        <f>D130*'balance sheet'!$B$6*'PK parameters (simulated)'!C130/(('PK parameters (simulated)'!C130-'PK parameters (simulated)'!A130/'PK parameters (simulated)'!B130)*'PK parameters (simulated)'!B130)</f>
        <v>8.257322577465771</v>
      </c>
      <c r="H130">
        <f ca="1" t="shared" si="7"/>
        <v>0.8546945325973947</v>
      </c>
    </row>
    <row r="131" spans="1:8" ht="12.75">
      <c r="A131">
        <f ca="1" t="shared" si="8"/>
        <v>0.15222589311152962</v>
      </c>
      <c r="B131">
        <f ca="1" t="shared" si="8"/>
        <v>1.1638547110108088</v>
      </c>
      <c r="C131">
        <f ca="1" t="shared" si="8"/>
        <v>0.9796050325274865</v>
      </c>
      <c r="D131" s="9">
        <f t="shared" si="6"/>
        <v>1</v>
      </c>
      <c r="E131">
        <f>MAX('PK data (simulated)'!B129:P129)</f>
        <v>6.235822758656979</v>
      </c>
      <c r="F131">
        <f>'balance sheet'!$B$6*D131/'PK parameters (simulated)'!A131</f>
        <v>65.69184647629831</v>
      </c>
      <c r="G131">
        <f>D131*'balance sheet'!$B$6*'PK parameters (simulated)'!C131/(('PK parameters (simulated)'!C131-'PK parameters (simulated)'!A131/'PK parameters (simulated)'!B131)*'PK parameters (simulated)'!B131)</f>
        <v>9.916114250631988</v>
      </c>
      <c r="H131">
        <f ca="1" t="shared" si="7"/>
        <v>1.0085169452662601</v>
      </c>
    </row>
    <row r="132" spans="1:8" ht="12.75">
      <c r="A132">
        <f ca="1" t="shared" si="8"/>
        <v>0.22175158892831043</v>
      </c>
      <c r="B132">
        <f ca="1" t="shared" si="8"/>
        <v>0.9299686613636788</v>
      </c>
      <c r="C132">
        <f ca="1" t="shared" si="8"/>
        <v>1.143639899020992</v>
      </c>
      <c r="D132" s="9">
        <f t="shared" si="6"/>
        <v>0.8935979059790274</v>
      </c>
      <c r="E132">
        <f>MAX('PK data (simulated)'!B130:P130)</f>
        <v>6.302694169333347</v>
      </c>
      <c r="F132">
        <f>'balance sheet'!$B$6*D132/'PK parameters (simulated)'!A132</f>
        <v>40.29724929131925</v>
      </c>
      <c r="G132">
        <f>D132*'balance sheet'!$B$6*'PK parameters (simulated)'!C132/(('PK parameters (simulated)'!C132-'PK parameters (simulated)'!A132/'PK parameters (simulated)'!B132)*'PK parameters (simulated)'!B132)</f>
        <v>12.140140639791458</v>
      </c>
      <c r="H132">
        <f ca="1" t="shared" si="7"/>
        <v>0.8935979059790274</v>
      </c>
    </row>
    <row r="133" spans="1:8" ht="12.75">
      <c r="A133">
        <f aca="true" ca="1" t="shared" si="9" ref="A133:C164">EXP(NORMSINV(RAND())*A$2+A$3)</f>
        <v>0.1840288382244201</v>
      </c>
      <c r="B133">
        <f ca="1" t="shared" si="9"/>
        <v>0.912737797028384</v>
      </c>
      <c r="C133">
        <f ca="1" t="shared" si="9"/>
        <v>0.8917812976681968</v>
      </c>
      <c r="D133" s="9">
        <f aca="true" t="shared" si="10" ref="D133:D196">IF(H133&gt;1,1,H133)</f>
        <v>0.8723298889654311</v>
      </c>
      <c r="E133">
        <f>MAX('PK data (simulated)'!B131:P131)</f>
        <v>6.176029184751984</v>
      </c>
      <c r="F133">
        <f>'balance sheet'!$B$6*D133/'PK parameters (simulated)'!A133</f>
        <v>47.4018038358553</v>
      </c>
      <c r="G133">
        <f>D133*'balance sheet'!$B$6*'PK parameters (simulated)'!C133/(('PK parameters (simulated)'!C133-'PK parameters (simulated)'!A133/'PK parameters (simulated)'!B133)*'PK parameters (simulated)'!B133)</f>
        <v>12.349355673554939</v>
      </c>
      <c r="H133">
        <f aca="true" ca="1" t="shared" si="11" ref="H133:H196">EXP(NORMSINV(RAND())*D$2+D$3)</f>
        <v>0.8723298889654311</v>
      </c>
    </row>
    <row r="134" spans="1:8" ht="12.75">
      <c r="A134">
        <f ca="1" t="shared" si="9"/>
        <v>0.15027556487483304</v>
      </c>
      <c r="B134">
        <f ca="1" t="shared" si="9"/>
        <v>1.0504381357893937</v>
      </c>
      <c r="C134">
        <f ca="1" t="shared" si="9"/>
        <v>0.9036120120772724</v>
      </c>
      <c r="D134" s="9">
        <f t="shared" si="10"/>
        <v>0.9202047820599111</v>
      </c>
      <c r="E134">
        <f>MAX('PK data (simulated)'!B132:P132)</f>
        <v>6.110153875831474</v>
      </c>
      <c r="F134">
        <f>'balance sheet'!$B$6*D134/'PK parameters (simulated)'!A134</f>
        <v>61.23449163717099</v>
      </c>
      <c r="G134">
        <f>D134*'balance sheet'!$B$6*'PK parameters (simulated)'!C134/(('PK parameters (simulated)'!C134-'PK parameters (simulated)'!A134/'PK parameters (simulated)'!B134)*'PK parameters (simulated)'!B134)</f>
        <v>10.407993661474258</v>
      </c>
      <c r="H134">
        <f ca="1" t="shared" si="11"/>
        <v>0.9202047820599111</v>
      </c>
    </row>
    <row r="135" spans="1:8" ht="12.75">
      <c r="A135">
        <f ca="1" t="shared" si="9"/>
        <v>0.18286192437945117</v>
      </c>
      <c r="B135">
        <f ca="1" t="shared" si="9"/>
        <v>0.8204709023209953</v>
      </c>
      <c r="C135">
        <f ca="1" t="shared" si="9"/>
        <v>0.9607561983569194</v>
      </c>
      <c r="D135" s="9">
        <f t="shared" si="10"/>
        <v>1</v>
      </c>
      <c r="E135">
        <f>MAX('PK data (simulated)'!B133:P133)</f>
        <v>7.838885481833706</v>
      </c>
      <c r="F135">
        <f>'balance sheet'!$B$6*D135/'PK parameters (simulated)'!A135</f>
        <v>54.68607001668268</v>
      </c>
      <c r="G135">
        <f>D135*'balance sheet'!$B$6*'PK parameters (simulated)'!C135/(('PK parameters (simulated)'!C135-'PK parameters (simulated)'!A135/'PK parameters (simulated)'!B135)*'PK parameters (simulated)'!B135)</f>
        <v>15.869497976226418</v>
      </c>
      <c r="H135">
        <f ca="1" t="shared" si="11"/>
        <v>1.0650422299062923</v>
      </c>
    </row>
    <row r="136" spans="1:8" ht="12.75">
      <c r="A136">
        <f ca="1" t="shared" si="9"/>
        <v>0.16287741266199146</v>
      </c>
      <c r="B136">
        <f ca="1" t="shared" si="9"/>
        <v>1.21976429710173</v>
      </c>
      <c r="C136">
        <f ca="1" t="shared" si="9"/>
        <v>0.9382511618184395</v>
      </c>
      <c r="D136" s="9">
        <f t="shared" si="10"/>
        <v>0.943137239630533</v>
      </c>
      <c r="E136">
        <f>MAX('PK data (simulated)'!B134:P134)</f>
        <v>5.5217841129192085</v>
      </c>
      <c r="F136">
        <f>'balance sheet'!$B$6*D136/'PK parameters (simulated)'!A136</f>
        <v>57.90472872919232</v>
      </c>
      <c r="G136">
        <f>D136*'balance sheet'!$B$6*'PK parameters (simulated)'!C136/(('PK parameters (simulated)'!C136-'PK parameters (simulated)'!A136/'PK parameters (simulated)'!B136)*'PK parameters (simulated)'!B136)</f>
        <v>9.015164924295352</v>
      </c>
      <c r="H136">
        <f ca="1" t="shared" si="11"/>
        <v>0.943137239630533</v>
      </c>
    </row>
    <row r="137" spans="1:8" ht="12.75">
      <c r="A137">
        <f ca="1" t="shared" si="9"/>
        <v>0.1957594585463201</v>
      </c>
      <c r="B137">
        <f ca="1" t="shared" si="9"/>
        <v>0.9295015863634449</v>
      </c>
      <c r="C137">
        <f ca="1" t="shared" si="9"/>
        <v>1.0831391102883319</v>
      </c>
      <c r="D137" s="9">
        <f t="shared" si="10"/>
        <v>0.9018947553446899</v>
      </c>
      <c r="E137">
        <f>MAX('PK data (simulated)'!B135:P135)</f>
        <v>6.524156529888164</v>
      </c>
      <c r="F137">
        <f>'balance sheet'!$B$6*D137/'PK parameters (simulated)'!A137</f>
        <v>46.071579991180144</v>
      </c>
      <c r="G137">
        <f>D137*'balance sheet'!$B$6*'PK parameters (simulated)'!C137/(('PK parameters (simulated)'!C137-'PK parameters (simulated)'!A137/'PK parameters (simulated)'!B137)*'PK parameters (simulated)'!B137)</f>
        <v>12.045047068290053</v>
      </c>
      <c r="H137">
        <f ca="1" t="shared" si="11"/>
        <v>0.9018947553446899</v>
      </c>
    </row>
    <row r="138" spans="1:8" ht="12.75">
      <c r="A138">
        <f ca="1" t="shared" si="9"/>
        <v>0.2678223716726844</v>
      </c>
      <c r="B138">
        <f ca="1" t="shared" si="9"/>
        <v>0.9307102896230892</v>
      </c>
      <c r="C138">
        <f ca="1" t="shared" si="9"/>
        <v>1.2083394088360238</v>
      </c>
      <c r="D138" s="9">
        <f t="shared" si="10"/>
        <v>0.8458387545216106</v>
      </c>
      <c r="E138">
        <f>MAX('PK data (simulated)'!B136:P136)</f>
        <v>5.644690020116898</v>
      </c>
      <c r="F138">
        <f>'balance sheet'!$B$6*D138/'PK parameters (simulated)'!A138</f>
        <v>31.58207991509168</v>
      </c>
      <c r="G138">
        <f>D138*'balance sheet'!$B$6*'PK parameters (simulated)'!C138/(('PK parameters (simulated)'!C138-'PK parameters (simulated)'!A138/'PK parameters (simulated)'!B138)*'PK parameters (simulated)'!B138)</f>
        <v>11.92892601730144</v>
      </c>
      <c r="H138">
        <f ca="1" t="shared" si="11"/>
        <v>0.8458387545216106</v>
      </c>
    </row>
    <row r="139" spans="1:8" ht="12.75">
      <c r="A139">
        <f ca="1" t="shared" si="9"/>
        <v>0.15757542331879143</v>
      </c>
      <c r="B139">
        <f ca="1" t="shared" si="9"/>
        <v>0.9395799983617343</v>
      </c>
      <c r="C139">
        <f ca="1" t="shared" si="9"/>
        <v>0.9346087483425621</v>
      </c>
      <c r="D139" s="9">
        <f t="shared" si="10"/>
        <v>0.7732044271098186</v>
      </c>
      <c r="E139">
        <f>MAX('PK data (simulated)'!B137:P137)</f>
        <v>5.624140463406003</v>
      </c>
      <c r="F139">
        <f>'balance sheet'!$B$6*D139/'PK parameters (simulated)'!A139</f>
        <v>49.06884657676253</v>
      </c>
      <c r="G139">
        <f>D139*'balance sheet'!$B$6*'PK parameters (simulated)'!C139/(('PK parameters (simulated)'!C139-'PK parameters (simulated)'!A139/'PK parameters (simulated)'!B139)*'PK parameters (simulated)'!B139)</f>
        <v>10.028857369470972</v>
      </c>
      <c r="H139">
        <f ca="1" t="shared" si="11"/>
        <v>0.7732044271098186</v>
      </c>
    </row>
    <row r="140" spans="1:8" ht="12.75">
      <c r="A140">
        <f ca="1" t="shared" si="9"/>
        <v>0.18364246997555086</v>
      </c>
      <c r="B140">
        <f ca="1" t="shared" si="9"/>
        <v>0.9673207583720752</v>
      </c>
      <c r="C140">
        <f ca="1" t="shared" si="9"/>
        <v>0.7935085809616091</v>
      </c>
      <c r="D140" s="9">
        <f t="shared" si="10"/>
        <v>0.7797043893513106</v>
      </c>
      <c r="E140">
        <f>MAX('PK data (simulated)'!B138:P138)</f>
        <v>5.0808801177563865</v>
      </c>
      <c r="F140">
        <f>'balance sheet'!$B$6*D140/'PK parameters (simulated)'!A140</f>
        <v>42.45773809593805</v>
      </c>
      <c r="G140">
        <f>D140*'balance sheet'!$B$6*'PK parameters (simulated)'!C140/(('PK parameters (simulated)'!C140-'PK parameters (simulated)'!A140/'PK parameters (simulated)'!B140)*'PK parameters (simulated)'!B140)</f>
        <v>10.59539640577524</v>
      </c>
      <c r="H140">
        <f ca="1" t="shared" si="11"/>
        <v>0.7797043893513106</v>
      </c>
    </row>
    <row r="141" spans="1:8" ht="12.75">
      <c r="A141">
        <f ca="1" t="shared" si="9"/>
        <v>0.2037243061219615</v>
      </c>
      <c r="B141">
        <f ca="1" t="shared" si="9"/>
        <v>1.165294830885872</v>
      </c>
      <c r="C141">
        <f ca="1" t="shared" si="9"/>
        <v>1.0260989068287514</v>
      </c>
      <c r="D141" s="9">
        <f t="shared" si="10"/>
        <v>0.8558670037576284</v>
      </c>
      <c r="E141">
        <f>MAX('PK data (simulated)'!B139:P139)</f>
        <v>5.103589265927519</v>
      </c>
      <c r="F141">
        <f>'balance sheet'!$B$6*D141/'PK parameters (simulated)'!A141</f>
        <v>42.011040314711174</v>
      </c>
      <c r="G141">
        <f>D141*'balance sheet'!$B$6*'PK parameters (simulated)'!C141/(('PK parameters (simulated)'!C141-'PK parameters (simulated)'!A141/'PK parameters (simulated)'!B141)*'PK parameters (simulated)'!B141)</f>
        <v>8.853012623371448</v>
      </c>
      <c r="H141">
        <f ca="1" t="shared" si="11"/>
        <v>0.8558670037576284</v>
      </c>
    </row>
    <row r="142" spans="1:8" ht="12.75">
      <c r="A142">
        <f ca="1" t="shared" si="9"/>
        <v>0.2346791864510421</v>
      </c>
      <c r="B142">
        <f ca="1" t="shared" si="9"/>
        <v>0.9664734987449622</v>
      </c>
      <c r="C142">
        <f ca="1" t="shared" si="9"/>
        <v>0.9962602718280015</v>
      </c>
      <c r="D142" s="9">
        <f t="shared" si="10"/>
        <v>0.8052357593890136</v>
      </c>
      <c r="E142">
        <f>MAX('PK data (simulated)'!B140:P140)</f>
        <v>5.276537063060347</v>
      </c>
      <c r="F142">
        <f>'balance sheet'!$B$6*D142/'PK parameters (simulated)'!A142</f>
        <v>34.31219323563655</v>
      </c>
      <c r="G142">
        <f>D142*'balance sheet'!$B$6*'PK parameters (simulated)'!C142/(('PK parameters (simulated)'!C142-'PK parameters (simulated)'!A142/'PK parameters (simulated)'!B142)*'PK parameters (simulated)'!B142)</f>
        <v>11.01684248481777</v>
      </c>
      <c r="H142">
        <f ca="1" t="shared" si="11"/>
        <v>0.8052357593890136</v>
      </c>
    </row>
    <row r="143" spans="1:8" ht="12.75">
      <c r="A143">
        <f ca="1" t="shared" si="9"/>
        <v>0.18139626472155257</v>
      </c>
      <c r="B143">
        <f ca="1" t="shared" si="9"/>
        <v>1.050536918229432</v>
      </c>
      <c r="C143">
        <f ca="1" t="shared" si="9"/>
        <v>0.8766694769491427</v>
      </c>
      <c r="D143" s="9">
        <f t="shared" si="10"/>
        <v>0.85785846180229</v>
      </c>
      <c r="E143">
        <f>MAX('PK data (simulated)'!B141:P141)</f>
        <v>5.438097471297481</v>
      </c>
      <c r="F143">
        <f>'balance sheet'!$B$6*D143/'PK parameters (simulated)'!A143</f>
        <v>47.29195847109214</v>
      </c>
      <c r="G143">
        <f>D143*'balance sheet'!$B$6*'PK parameters (simulated)'!C143/(('PK parameters (simulated)'!C143-'PK parameters (simulated)'!A143/'PK parameters (simulated)'!B143)*'PK parameters (simulated)'!B143)</f>
        <v>10.168757770913187</v>
      </c>
      <c r="H143">
        <f ca="1" t="shared" si="11"/>
        <v>0.85785846180229</v>
      </c>
    </row>
    <row r="144" spans="1:8" ht="12.75">
      <c r="A144">
        <f ca="1" t="shared" si="9"/>
        <v>0.23560175105642125</v>
      </c>
      <c r="B144">
        <f ca="1" t="shared" si="9"/>
        <v>0.8426689021579526</v>
      </c>
      <c r="C144">
        <f ca="1" t="shared" si="9"/>
        <v>0.8203250555105984</v>
      </c>
      <c r="D144" s="9">
        <f t="shared" si="10"/>
        <v>0.8768295875272398</v>
      </c>
      <c r="E144">
        <f>MAX('PK data (simulated)'!B142:P142)</f>
        <v>5.964154347799027</v>
      </c>
      <c r="F144">
        <f>'balance sheet'!$B$6*D144/'PK parameters (simulated)'!A144</f>
        <v>37.21659892575498</v>
      </c>
      <c r="G144">
        <f>D144*'balance sheet'!$B$6*'PK parameters (simulated)'!C144/(('PK parameters (simulated)'!C144-'PK parameters (simulated)'!A144/'PK parameters (simulated)'!B144)*'PK parameters (simulated)'!B144)</f>
        <v>15.78554697941408</v>
      </c>
      <c r="H144">
        <f ca="1" t="shared" si="11"/>
        <v>0.8768295875272398</v>
      </c>
    </row>
    <row r="145" spans="1:8" ht="12.75">
      <c r="A145">
        <f ca="1" t="shared" si="9"/>
        <v>0.19674868434905987</v>
      </c>
      <c r="B145">
        <f ca="1" t="shared" si="9"/>
        <v>0.9817456522765912</v>
      </c>
      <c r="C145">
        <f ca="1" t="shared" si="9"/>
        <v>1.0045140957902061</v>
      </c>
      <c r="D145" s="9">
        <f t="shared" si="10"/>
        <v>0.8825584389794591</v>
      </c>
      <c r="E145">
        <f>MAX('PK data (simulated)'!B143:P143)</f>
        <v>6.015508550308802</v>
      </c>
      <c r="F145">
        <f>'balance sheet'!$B$6*D145/'PK parameters (simulated)'!A145</f>
        <v>44.85714564747361</v>
      </c>
      <c r="G145">
        <f>D145*'balance sheet'!$B$6*'PK parameters (simulated)'!C145/(('PK parameters (simulated)'!C145-'PK parameters (simulated)'!A145/'PK parameters (simulated)'!B145)*'PK parameters (simulated)'!B145)</f>
        <v>11.230177407584295</v>
      </c>
      <c r="H145">
        <f ca="1" t="shared" si="11"/>
        <v>0.8825584389794591</v>
      </c>
    </row>
    <row r="146" spans="1:8" ht="12.75">
      <c r="A146">
        <f ca="1" t="shared" si="9"/>
        <v>0.21994179363064958</v>
      </c>
      <c r="B146">
        <f ca="1" t="shared" si="9"/>
        <v>0.8218486723035843</v>
      </c>
      <c r="C146">
        <f ca="1" t="shared" si="9"/>
        <v>0.9458606025529837</v>
      </c>
      <c r="D146" s="9">
        <f t="shared" si="10"/>
        <v>0.7873058359574694</v>
      </c>
      <c r="E146">
        <f>MAX('PK data (simulated)'!B144:P144)</f>
        <v>5.8076735487379745</v>
      </c>
      <c r="F146">
        <f>'balance sheet'!$B$6*D146/'PK parameters (simulated)'!A146</f>
        <v>35.79609963896174</v>
      </c>
      <c r="G146">
        <f>D146*'balance sheet'!$B$6*'PK parameters (simulated)'!C146/(('PK parameters (simulated)'!C146-'PK parameters (simulated)'!A146/'PK parameters (simulated)'!B146)*'PK parameters (simulated)'!B146)</f>
        <v>13.359614111236338</v>
      </c>
      <c r="H146">
        <f ca="1" t="shared" si="11"/>
        <v>0.7873058359574694</v>
      </c>
    </row>
    <row r="147" spans="1:8" ht="12.75">
      <c r="A147">
        <f ca="1" t="shared" si="9"/>
        <v>0.18810929411578012</v>
      </c>
      <c r="B147">
        <f ca="1" t="shared" si="9"/>
        <v>1.0017862421567336</v>
      </c>
      <c r="C147">
        <f ca="1" t="shared" si="9"/>
        <v>1.1665570942853385</v>
      </c>
      <c r="D147" s="9">
        <f t="shared" si="10"/>
        <v>0.9818385636261453</v>
      </c>
      <c r="E147">
        <f>MAX('PK data (simulated)'!B145:P145)</f>
        <v>6.8909230385118185</v>
      </c>
      <c r="F147">
        <f>'balance sheet'!$B$6*D147/'PK parameters (simulated)'!A147</f>
        <v>52.19511179611517</v>
      </c>
      <c r="G147">
        <f>D147*'balance sheet'!$B$6*'PK parameters (simulated)'!C147/(('PK parameters (simulated)'!C147-'PK parameters (simulated)'!A147/'PK parameters (simulated)'!B147)*'PK parameters (simulated)'!B147)</f>
        <v>11.681120690111584</v>
      </c>
      <c r="H147">
        <f ca="1" t="shared" si="11"/>
        <v>0.9818385636261453</v>
      </c>
    </row>
    <row r="148" spans="1:8" ht="12.75">
      <c r="A148">
        <f ca="1" t="shared" si="9"/>
        <v>0.16202383401028775</v>
      </c>
      <c r="B148">
        <f ca="1" t="shared" si="9"/>
        <v>0.7609500035049569</v>
      </c>
      <c r="C148">
        <f ca="1" t="shared" si="9"/>
        <v>0.9350166565936748</v>
      </c>
      <c r="D148" s="9">
        <f t="shared" si="10"/>
        <v>0.9057234823605724</v>
      </c>
      <c r="E148">
        <f>MAX('PK data (simulated)'!B146:P146)</f>
        <v>7.692215591679651</v>
      </c>
      <c r="F148">
        <f>'balance sheet'!$B$6*D148/'PK parameters (simulated)'!A148</f>
        <v>55.90063263797741</v>
      </c>
      <c r="G148">
        <f>D148*'balance sheet'!$B$6*'PK parameters (simulated)'!C148/(('PK parameters (simulated)'!C148-'PK parameters (simulated)'!A148/'PK parameters (simulated)'!B148)*'PK parameters (simulated)'!B148)</f>
        <v>15.412226485243995</v>
      </c>
      <c r="H148">
        <f ca="1" t="shared" si="11"/>
        <v>0.9057234823605724</v>
      </c>
    </row>
    <row r="149" spans="1:8" ht="12.75">
      <c r="A149">
        <f ca="1" t="shared" si="9"/>
        <v>0.27030468946777364</v>
      </c>
      <c r="B149">
        <f ca="1" t="shared" si="9"/>
        <v>0.9801092772202445</v>
      </c>
      <c r="C149">
        <f ca="1" t="shared" si="9"/>
        <v>1.0883761934649094</v>
      </c>
      <c r="D149" s="9">
        <f t="shared" si="10"/>
        <v>0.8147872894615006</v>
      </c>
      <c r="E149">
        <f>MAX('PK data (simulated)'!B147:P147)</f>
        <v>5.151250390094927</v>
      </c>
      <c r="F149">
        <f>'balance sheet'!$B$6*D149/'PK parameters (simulated)'!A149</f>
        <v>30.143290930904897</v>
      </c>
      <c r="G149">
        <f>D149*'balance sheet'!$B$6*'PK parameters (simulated)'!C149/(('PK parameters (simulated)'!C149-'PK parameters (simulated)'!A149/'PK parameters (simulated)'!B149)*'PK parameters (simulated)'!B149)</f>
        <v>11.134725935799553</v>
      </c>
      <c r="H149">
        <f ca="1" t="shared" si="11"/>
        <v>0.8147872894615006</v>
      </c>
    </row>
    <row r="150" spans="1:8" ht="12.75">
      <c r="A150">
        <f ca="1" t="shared" si="9"/>
        <v>0.23363402703797284</v>
      </c>
      <c r="B150">
        <f ca="1" t="shared" si="9"/>
        <v>0.8635526551311272</v>
      </c>
      <c r="C150">
        <f ca="1" t="shared" si="9"/>
        <v>0.9924999655436545</v>
      </c>
      <c r="D150" s="9">
        <f t="shared" si="10"/>
        <v>1</v>
      </c>
      <c r="E150">
        <f>MAX('PK data (simulated)'!B148:P148)</f>
        <v>7.079916271823936</v>
      </c>
      <c r="F150">
        <f>'balance sheet'!$B$6*D150/'PK parameters (simulated)'!A150</f>
        <v>42.80198448308511</v>
      </c>
      <c r="G150">
        <f>D150*'balance sheet'!$B$6*'PK parameters (simulated)'!C150/(('PK parameters (simulated)'!C150-'PK parameters (simulated)'!A150/'PK parameters (simulated)'!B150)*'PK parameters (simulated)'!B150)</f>
        <v>15.919685226370751</v>
      </c>
      <c r="H150">
        <f ca="1" t="shared" si="11"/>
        <v>1.0255964487667342</v>
      </c>
    </row>
    <row r="151" spans="1:8" ht="12.75">
      <c r="A151">
        <f ca="1" t="shared" si="9"/>
        <v>0.19311482332564772</v>
      </c>
      <c r="B151">
        <f ca="1" t="shared" si="9"/>
        <v>1.173448784693788</v>
      </c>
      <c r="C151">
        <f ca="1" t="shared" si="9"/>
        <v>1.0993892807362273</v>
      </c>
      <c r="D151" s="9">
        <f t="shared" si="10"/>
        <v>0.9268986792096076</v>
      </c>
      <c r="E151">
        <f>MAX('PK data (simulated)'!B149:P149)</f>
        <v>5.653616860379695</v>
      </c>
      <c r="F151">
        <f>'balance sheet'!$B$6*D151/'PK parameters (simulated)'!A151</f>
        <v>47.99728282103891</v>
      </c>
      <c r="G151">
        <f>D151*'balance sheet'!$B$6*'PK parameters (simulated)'!C151/(('PK parameters (simulated)'!C151-'PK parameters (simulated)'!A151/'PK parameters (simulated)'!B151)*'PK parameters (simulated)'!B151)</f>
        <v>9.289494930889944</v>
      </c>
      <c r="H151">
        <f ca="1" t="shared" si="11"/>
        <v>0.9268986792096076</v>
      </c>
    </row>
    <row r="152" spans="1:8" ht="12.75">
      <c r="A152">
        <f ca="1" t="shared" si="9"/>
        <v>0.17906602013679737</v>
      </c>
      <c r="B152">
        <f ca="1" t="shared" si="9"/>
        <v>1.0480832667924407</v>
      </c>
      <c r="C152">
        <f ca="1" t="shared" si="9"/>
        <v>1.034770624234425</v>
      </c>
      <c r="D152" s="9">
        <f t="shared" si="10"/>
        <v>0.9438850468024237</v>
      </c>
      <c r="E152">
        <f>MAX('PK data (simulated)'!B150:P150)</f>
        <v>6.3029237593444</v>
      </c>
      <c r="F152">
        <f>'balance sheet'!$B$6*D152/'PK parameters (simulated)'!A152</f>
        <v>52.711566721667424</v>
      </c>
      <c r="G152">
        <f>D152*'balance sheet'!$B$6*'PK parameters (simulated)'!C152/(('PK parameters (simulated)'!C152-'PK parameters (simulated)'!A152/'PK parameters (simulated)'!B152)*'PK parameters (simulated)'!B152)</f>
        <v>10.786835223921297</v>
      </c>
      <c r="H152">
        <f ca="1" t="shared" si="11"/>
        <v>0.9438850468024237</v>
      </c>
    </row>
    <row r="153" spans="1:8" ht="12.75">
      <c r="A153">
        <f ca="1" t="shared" si="9"/>
        <v>0.24002912371512264</v>
      </c>
      <c r="B153">
        <f ca="1" t="shared" si="9"/>
        <v>1.245907686786472</v>
      </c>
      <c r="C153">
        <f ca="1" t="shared" si="9"/>
        <v>0.9710292578087851</v>
      </c>
      <c r="D153" s="9">
        <f t="shared" si="10"/>
        <v>0.9383926757751382</v>
      </c>
      <c r="E153">
        <f>MAX('PK data (simulated)'!B151:P151)</f>
        <v>5.044068204474219</v>
      </c>
      <c r="F153">
        <f>'balance sheet'!$B$6*D153/'PK parameters (simulated)'!A153</f>
        <v>39.09495069810215</v>
      </c>
      <c r="G153">
        <f>D153*'balance sheet'!$B$6*'PK parameters (simulated)'!C153/(('PK parameters (simulated)'!C153-'PK parameters (simulated)'!A153/'PK parameters (simulated)'!B153)*'PK parameters (simulated)'!B153)</f>
        <v>9.395979230892303</v>
      </c>
      <c r="H153">
        <f ca="1" t="shared" si="11"/>
        <v>0.9383926757751382</v>
      </c>
    </row>
    <row r="154" spans="1:8" ht="12.75">
      <c r="A154">
        <f ca="1" t="shared" si="9"/>
        <v>0.13909298257149244</v>
      </c>
      <c r="B154">
        <f ca="1" t="shared" si="9"/>
        <v>1.04050477889941</v>
      </c>
      <c r="C154">
        <f ca="1" t="shared" si="9"/>
        <v>1.1270129059923633</v>
      </c>
      <c r="D154" s="9">
        <f t="shared" si="10"/>
        <v>0.7888256817085585</v>
      </c>
      <c r="E154">
        <f>MAX('PK data (simulated)'!B152:P152)</f>
        <v>5.680588163315763</v>
      </c>
      <c r="F154">
        <f>'balance sheet'!$B$6*D154/'PK parameters (simulated)'!A154</f>
        <v>56.71211207963779</v>
      </c>
      <c r="G154">
        <f>D154*'balance sheet'!$B$6*'PK parameters (simulated)'!C154/(('PK parameters (simulated)'!C154-'PK parameters (simulated)'!A154/'PK parameters (simulated)'!B154)*'PK parameters (simulated)'!B154)</f>
        <v>8.601423207361377</v>
      </c>
      <c r="H154">
        <f ca="1" t="shared" si="11"/>
        <v>0.7888256817085585</v>
      </c>
    </row>
    <row r="155" spans="1:8" ht="12.75">
      <c r="A155">
        <f ca="1" t="shared" si="9"/>
        <v>0.20813622522434921</v>
      </c>
      <c r="B155">
        <f ca="1" t="shared" si="9"/>
        <v>1.0193468890991877</v>
      </c>
      <c r="C155">
        <f ca="1" t="shared" si="9"/>
        <v>1.5354738553742637</v>
      </c>
      <c r="D155" s="9">
        <f t="shared" si="10"/>
        <v>0.9519572627028636</v>
      </c>
      <c r="E155">
        <f>MAX('PK data (simulated)'!B153:P153)</f>
        <v>6.660447711223111</v>
      </c>
      <c r="F155">
        <f>'balance sheet'!$B$6*D155/'PK parameters (simulated)'!A155</f>
        <v>45.7372214604523</v>
      </c>
      <c r="G155">
        <f>D155*'balance sheet'!$B$6*'PK parameters (simulated)'!C155/(('PK parameters (simulated)'!C155-'PK parameters (simulated)'!A155/'PK parameters (simulated)'!B155)*'PK parameters (simulated)'!B155)</f>
        <v>10.771243929817471</v>
      </c>
      <c r="H155">
        <f ca="1" t="shared" si="11"/>
        <v>0.9519572627028636</v>
      </c>
    </row>
    <row r="156" spans="1:8" ht="12.75">
      <c r="A156">
        <f ca="1" t="shared" si="9"/>
        <v>0.1618528066444548</v>
      </c>
      <c r="B156">
        <f ca="1" t="shared" si="9"/>
        <v>0.9036261121644963</v>
      </c>
      <c r="C156">
        <f ca="1" t="shared" si="9"/>
        <v>1.2957772655467754</v>
      </c>
      <c r="D156" s="9">
        <f t="shared" si="10"/>
        <v>0.9806883814799531</v>
      </c>
      <c r="E156">
        <f>MAX('PK data (simulated)'!B154:P154)</f>
        <v>7.858535231862887</v>
      </c>
      <c r="F156">
        <f>'balance sheet'!$B$6*D156/'PK parameters (simulated)'!A156</f>
        <v>60.59137322433031</v>
      </c>
      <c r="G156">
        <f>D156*'balance sheet'!$B$6*'PK parameters (simulated)'!C156/(('PK parameters (simulated)'!C156-'PK parameters (simulated)'!A156/'PK parameters (simulated)'!B156)*'PK parameters (simulated)'!B156)</f>
        <v>12.593623161648736</v>
      </c>
      <c r="H156">
        <f ca="1" t="shared" si="11"/>
        <v>0.9806883814799531</v>
      </c>
    </row>
    <row r="157" spans="1:8" ht="12.75">
      <c r="A157">
        <f ca="1" t="shared" si="9"/>
        <v>0.1919312131299755</v>
      </c>
      <c r="B157">
        <f ca="1" t="shared" si="9"/>
        <v>0.8180291519416967</v>
      </c>
      <c r="C157">
        <f ca="1" t="shared" si="9"/>
        <v>1.1358452954689136</v>
      </c>
      <c r="D157" s="9">
        <f t="shared" si="10"/>
        <v>0.8901143906530071</v>
      </c>
      <c r="E157">
        <f>MAX('PK data (simulated)'!B155:P155)</f>
        <v>7.163287760150969</v>
      </c>
      <c r="F157">
        <f>'balance sheet'!$B$6*D157/'PK parameters (simulated)'!A157</f>
        <v>46.376739673407016</v>
      </c>
      <c r="G157">
        <f>D157*'balance sheet'!$B$6*'PK parameters (simulated)'!C157/(('PK parameters (simulated)'!C157-'PK parameters (simulated)'!A157/'PK parameters (simulated)'!B157)*'PK parameters (simulated)'!B157)</f>
        <v>13.714056156089695</v>
      </c>
      <c r="H157">
        <f ca="1" t="shared" si="11"/>
        <v>0.8901143906530071</v>
      </c>
    </row>
    <row r="158" spans="1:8" ht="12.75">
      <c r="A158">
        <f ca="1" t="shared" si="9"/>
        <v>0.19462228807201232</v>
      </c>
      <c r="B158">
        <f ca="1" t="shared" si="9"/>
        <v>1.0228881269522418</v>
      </c>
      <c r="C158">
        <f ca="1" t="shared" si="9"/>
        <v>0.9372875712859501</v>
      </c>
      <c r="D158" s="9">
        <f t="shared" si="10"/>
        <v>0.876867523297789</v>
      </c>
      <c r="E158">
        <f>MAX('PK data (simulated)'!B156:P156)</f>
        <v>5.701435473515964</v>
      </c>
      <c r="F158">
        <f>'balance sheet'!$B$6*D158/'PK parameters (simulated)'!A158</f>
        <v>45.05483580448601</v>
      </c>
      <c r="G158">
        <f>D158*'balance sheet'!$B$6*'PK parameters (simulated)'!C158/(('PK parameters (simulated)'!C158-'PK parameters (simulated)'!A158/'PK parameters (simulated)'!B158)*'PK parameters (simulated)'!B158)</f>
        <v>10.755890949842252</v>
      </c>
      <c r="H158">
        <f ca="1" t="shared" si="11"/>
        <v>0.876867523297789</v>
      </c>
    </row>
    <row r="159" spans="1:8" ht="12.75">
      <c r="A159">
        <f ca="1" t="shared" si="9"/>
        <v>0.299335596207849</v>
      </c>
      <c r="B159">
        <f ca="1" t="shared" si="9"/>
        <v>1.320285693166581</v>
      </c>
      <c r="C159">
        <f ca="1" t="shared" si="9"/>
        <v>0.9481496675592797</v>
      </c>
      <c r="D159" s="9">
        <f t="shared" si="10"/>
        <v>0.9193284531921996</v>
      </c>
      <c r="E159">
        <f>MAX('PK data (simulated)'!B157:P157)</f>
        <v>4.441293996812993</v>
      </c>
      <c r="F159">
        <f>'balance sheet'!$B$6*D159/'PK parameters (simulated)'!A159</f>
        <v>30.71229966762281</v>
      </c>
      <c r="G159">
        <f>D159*'balance sheet'!$B$6*'PK parameters (simulated)'!C159/(('PK parameters (simulated)'!C159-'PK parameters (simulated)'!A159/'PK parameters (simulated)'!B159)*'PK parameters (simulated)'!B159)</f>
        <v>9.15136498907806</v>
      </c>
      <c r="H159">
        <f ca="1" t="shared" si="11"/>
        <v>0.9193284531921996</v>
      </c>
    </row>
    <row r="160" spans="1:8" ht="12.75">
      <c r="A160">
        <f ca="1" t="shared" si="9"/>
        <v>0.23886054338871354</v>
      </c>
      <c r="B160">
        <f ca="1" t="shared" si="9"/>
        <v>1.2813725991367504</v>
      </c>
      <c r="C160">
        <f ca="1" t="shared" si="9"/>
        <v>1.1804814326857145</v>
      </c>
      <c r="D160" s="9">
        <f t="shared" si="10"/>
        <v>0.8400041405033911</v>
      </c>
      <c r="E160">
        <f>MAX('PK data (simulated)'!B158:P158)</f>
        <v>4.627752711358089</v>
      </c>
      <c r="F160">
        <f>'balance sheet'!$B$6*D160/'PK parameters (simulated)'!A160</f>
        <v>35.16713679816079</v>
      </c>
      <c r="G160">
        <f>D160*'balance sheet'!$B$6*'PK parameters (simulated)'!C160/(('PK parameters (simulated)'!C160-'PK parameters (simulated)'!A160/'PK parameters (simulated)'!B160)*'PK parameters (simulated)'!B160)</f>
        <v>7.784801072091402</v>
      </c>
      <c r="H160">
        <f ca="1" t="shared" si="11"/>
        <v>0.8400041405033911</v>
      </c>
    </row>
    <row r="161" spans="1:8" ht="12.75">
      <c r="A161">
        <f ca="1" t="shared" si="9"/>
        <v>0.198125189414672</v>
      </c>
      <c r="B161">
        <f ca="1" t="shared" si="9"/>
        <v>0.9838719736470666</v>
      </c>
      <c r="C161">
        <f ca="1" t="shared" si="9"/>
        <v>0.8777686218448726</v>
      </c>
      <c r="D161" s="9">
        <f t="shared" si="10"/>
        <v>0.8233936886295555</v>
      </c>
      <c r="E161">
        <f>MAX('PK data (simulated)'!B159:P159)</f>
        <v>5.383177296964065</v>
      </c>
      <c r="F161">
        <f>'balance sheet'!$B$6*D161/'PK parameters (simulated)'!A161</f>
        <v>41.559263163968986</v>
      </c>
      <c r="G161">
        <f>D161*'balance sheet'!$B$6*'PK parameters (simulated)'!C161/(('PK parameters (simulated)'!C161-'PK parameters (simulated)'!A161/'PK parameters (simulated)'!B161)*'PK parameters (simulated)'!B161)</f>
        <v>10.860458690417003</v>
      </c>
      <c r="H161">
        <f ca="1" t="shared" si="11"/>
        <v>0.8233936886295555</v>
      </c>
    </row>
    <row r="162" spans="1:8" ht="12.75">
      <c r="A162">
        <f ca="1" t="shared" si="9"/>
        <v>0.2141105641438659</v>
      </c>
      <c r="B162">
        <f ca="1" t="shared" si="9"/>
        <v>0.9599028163201873</v>
      </c>
      <c r="C162">
        <f ca="1" t="shared" si="9"/>
        <v>0.9279583876668633</v>
      </c>
      <c r="D162" s="9">
        <f t="shared" si="10"/>
        <v>1</v>
      </c>
      <c r="E162">
        <f>MAX('PK data (simulated)'!B160:P160)</f>
        <v>6.635004244394649</v>
      </c>
      <c r="F162">
        <f>'balance sheet'!$B$6*D162/'PK parameters (simulated)'!A162</f>
        <v>46.704841678343186</v>
      </c>
      <c r="G162">
        <f>D162*'balance sheet'!$B$6*'PK parameters (simulated)'!C162/(('PK parameters (simulated)'!C162-'PK parameters (simulated)'!A162/'PK parameters (simulated)'!B162)*'PK parameters (simulated)'!B162)</f>
        <v>13.71422528929903</v>
      </c>
      <c r="H162">
        <f ca="1" t="shared" si="11"/>
        <v>1.0473719182170658</v>
      </c>
    </row>
    <row r="163" spans="1:8" ht="12.75">
      <c r="A163">
        <f ca="1" t="shared" si="9"/>
        <v>0.19599949903403133</v>
      </c>
      <c r="B163">
        <f ca="1" t="shared" si="9"/>
        <v>0.9852764839548945</v>
      </c>
      <c r="C163">
        <f ca="1" t="shared" si="9"/>
        <v>1.012064197039036</v>
      </c>
      <c r="D163" s="9">
        <f t="shared" si="10"/>
        <v>0.8485219915967241</v>
      </c>
      <c r="E163">
        <f>MAX('PK data (simulated)'!B161:P161)</f>
        <v>5.7844430769716</v>
      </c>
      <c r="F163">
        <f>'balance sheet'!$B$6*D163/'PK parameters (simulated)'!A163</f>
        <v>43.29204899903319</v>
      </c>
      <c r="G163">
        <f>D163*'balance sheet'!$B$6*'PK parameters (simulated)'!C163/(('PK parameters (simulated)'!C163-'PK parameters (simulated)'!A163/'PK parameters (simulated)'!B163)*'PK parameters (simulated)'!B163)</f>
        <v>10.718894078570786</v>
      </c>
      <c r="H163">
        <f ca="1" t="shared" si="11"/>
        <v>0.8485219915967241</v>
      </c>
    </row>
    <row r="164" spans="1:8" ht="12.75">
      <c r="A164">
        <f ca="1" t="shared" si="9"/>
        <v>0.16059746501726593</v>
      </c>
      <c r="B164">
        <f ca="1" t="shared" si="9"/>
        <v>0.9694509935588312</v>
      </c>
      <c r="C164">
        <f ca="1" t="shared" si="9"/>
        <v>0.8355942473164752</v>
      </c>
      <c r="D164" s="9">
        <f t="shared" si="10"/>
        <v>0.9047032712849679</v>
      </c>
      <c r="E164">
        <f>MAX('PK data (simulated)'!B162:P162)</f>
        <v>6.168520322059677</v>
      </c>
      <c r="F164">
        <f>'balance sheet'!$B$6*D164/'PK parameters (simulated)'!A164</f>
        <v>56.333595999644366</v>
      </c>
      <c r="G164">
        <f>D164*'balance sheet'!$B$6*'PK parameters (simulated)'!C164/(('PK parameters (simulated)'!C164-'PK parameters (simulated)'!A164/'PK parameters (simulated)'!B164)*'PK parameters (simulated)'!B164)</f>
        <v>11.639715562079294</v>
      </c>
      <c r="H164">
        <f ca="1" t="shared" si="11"/>
        <v>0.9047032712849679</v>
      </c>
    </row>
    <row r="165" spans="1:8" ht="12.75">
      <c r="A165">
        <f aca="true" ca="1" t="shared" si="12" ref="A165:C203">EXP(NORMSINV(RAND())*A$2+A$3)</f>
        <v>0.19021376252209177</v>
      </c>
      <c r="B165">
        <f ca="1" t="shared" si="12"/>
        <v>0.8771993953753491</v>
      </c>
      <c r="C165">
        <f ca="1" t="shared" si="12"/>
        <v>0.9233231096085949</v>
      </c>
      <c r="D165" s="9">
        <f t="shared" si="10"/>
        <v>0.9128518113517317</v>
      </c>
      <c r="E165">
        <f>MAX('PK data (simulated)'!B163:P163)</f>
        <v>6.6690302013507825</v>
      </c>
      <c r="F165">
        <f>'balance sheet'!$B$6*D165/'PK parameters (simulated)'!A165</f>
        <v>47.99083931930064</v>
      </c>
      <c r="G165">
        <f>D165*'balance sheet'!$B$6*'PK parameters (simulated)'!C165/(('PK parameters (simulated)'!C165-'PK parameters (simulated)'!A165/'PK parameters (simulated)'!B165)*'PK parameters (simulated)'!B165)</f>
        <v>13.600509357773708</v>
      </c>
      <c r="H165">
        <f ca="1" t="shared" si="11"/>
        <v>0.9128518113517317</v>
      </c>
    </row>
    <row r="166" spans="1:8" ht="12.75">
      <c r="A166">
        <f ca="1" t="shared" si="12"/>
        <v>0.17074046531041667</v>
      </c>
      <c r="B166">
        <f ca="1" t="shared" si="12"/>
        <v>1.1940129583947743</v>
      </c>
      <c r="C166">
        <f ca="1" t="shared" si="12"/>
        <v>0.7919192057664575</v>
      </c>
      <c r="D166" s="9">
        <f t="shared" si="10"/>
        <v>0.9099483946483741</v>
      </c>
      <c r="E166">
        <f>MAX('PK data (simulated)'!B164:P164)</f>
        <v>5.191616130209351</v>
      </c>
      <c r="F166">
        <f>'balance sheet'!$B$6*D166/'PK parameters (simulated)'!A166</f>
        <v>53.29424357571194</v>
      </c>
      <c r="G166">
        <f>D166*'balance sheet'!$B$6*'PK parameters (simulated)'!C166/(('PK parameters (simulated)'!C166-'PK parameters (simulated)'!A166/'PK parameters (simulated)'!B166)*'PK parameters (simulated)'!B166)</f>
        <v>9.300281027219112</v>
      </c>
      <c r="H166">
        <f ca="1" t="shared" si="11"/>
        <v>0.9099483946483741</v>
      </c>
    </row>
    <row r="167" spans="1:8" ht="12.75">
      <c r="A167">
        <f ca="1" t="shared" si="12"/>
        <v>0.15768201012270974</v>
      </c>
      <c r="B167">
        <f ca="1" t="shared" si="12"/>
        <v>0.9088708987412553</v>
      </c>
      <c r="C167">
        <f ca="1" t="shared" si="12"/>
        <v>1.0025869856306313</v>
      </c>
      <c r="D167" s="9">
        <f t="shared" si="10"/>
        <v>0.9239058903262203</v>
      </c>
      <c r="E167">
        <f>MAX('PK data (simulated)'!B165:P165)</f>
        <v>7.033568147442181</v>
      </c>
      <c r="F167">
        <f>'balance sheet'!$B$6*D167/'PK parameters (simulated)'!A167</f>
        <v>58.59298023961182</v>
      </c>
      <c r="G167">
        <f>D167*'balance sheet'!$B$6*'PK parameters (simulated)'!C167/(('PK parameters (simulated)'!C167-'PK parameters (simulated)'!A167/'PK parameters (simulated)'!B167)*'PK parameters (simulated)'!B167)</f>
        <v>12.292590551997446</v>
      </c>
      <c r="H167">
        <f ca="1" t="shared" si="11"/>
        <v>0.9239058903262203</v>
      </c>
    </row>
    <row r="168" spans="1:8" ht="12.75">
      <c r="A168">
        <f ca="1" t="shared" si="12"/>
        <v>0.17529524718789136</v>
      </c>
      <c r="B168">
        <f ca="1" t="shared" si="12"/>
        <v>0.9059934535329119</v>
      </c>
      <c r="C168">
        <f ca="1" t="shared" si="12"/>
        <v>0.8566287357023618</v>
      </c>
      <c r="D168" s="9">
        <f t="shared" si="10"/>
        <v>0.9293127694718206</v>
      </c>
      <c r="E168">
        <f>MAX('PK data (simulated)'!B166:P166)</f>
        <v>6.609647190959496</v>
      </c>
      <c r="F168">
        <f>'balance sheet'!$B$6*D168/'PK parameters (simulated)'!A168</f>
        <v>53.014145242382455</v>
      </c>
      <c r="G168">
        <f>D168*'balance sheet'!$B$6*'PK parameters (simulated)'!C168/(('PK parameters (simulated)'!C168-'PK parameters (simulated)'!A168/'PK parameters (simulated)'!B168)*'PK parameters (simulated)'!B168)</f>
        <v>13.250161283527717</v>
      </c>
      <c r="H168">
        <f ca="1" t="shared" si="11"/>
        <v>0.9293127694718206</v>
      </c>
    </row>
    <row r="169" spans="1:8" ht="12.75">
      <c r="A169">
        <f ca="1" t="shared" si="12"/>
        <v>0.2758267221216706</v>
      </c>
      <c r="B169">
        <f ca="1" t="shared" si="12"/>
        <v>0.9682819862067888</v>
      </c>
      <c r="C169">
        <f ca="1" t="shared" si="12"/>
        <v>1.005205268439265</v>
      </c>
      <c r="D169" s="9">
        <f t="shared" si="10"/>
        <v>0.8511164684103447</v>
      </c>
      <c r="E169">
        <f>MAX('PK data (simulated)'!B167:P167)</f>
        <v>5.2958125859446215</v>
      </c>
      <c r="F169">
        <f>'balance sheet'!$B$6*D169/'PK parameters (simulated)'!A169</f>
        <v>30.856925749018135</v>
      </c>
      <c r="G169">
        <f>D169*'balance sheet'!$B$6*'PK parameters (simulated)'!C169/(('PK parameters (simulated)'!C169-'PK parameters (simulated)'!A169/'PK parameters (simulated)'!B169)*'PK parameters (simulated)'!B169)</f>
        <v>12.265983677586597</v>
      </c>
      <c r="H169">
        <f ca="1" t="shared" si="11"/>
        <v>0.8511164684103447</v>
      </c>
    </row>
    <row r="170" spans="1:8" ht="12.75">
      <c r="A170">
        <f ca="1" t="shared" si="12"/>
        <v>0.1730155408558452</v>
      </c>
      <c r="B170">
        <f ca="1" t="shared" si="12"/>
        <v>1.2438695811615716</v>
      </c>
      <c r="C170">
        <f ca="1" t="shared" si="12"/>
        <v>1.0819799639200094</v>
      </c>
      <c r="D170" s="9">
        <f t="shared" si="10"/>
        <v>0.9215744392655659</v>
      </c>
      <c r="E170">
        <f>MAX('PK data (simulated)'!B168:P168)</f>
        <v>5.460634934733688</v>
      </c>
      <c r="F170">
        <f>'balance sheet'!$B$6*D170/'PK parameters (simulated)'!A170</f>
        <v>53.26541388749653</v>
      </c>
      <c r="G170">
        <f>D170*'balance sheet'!$B$6*'PK parameters (simulated)'!C170/(('PK parameters (simulated)'!C170-'PK parameters (simulated)'!A170/'PK parameters (simulated)'!B170)*'PK parameters (simulated)'!B170)</f>
        <v>8.50189813603016</v>
      </c>
      <c r="H170">
        <f ca="1" t="shared" si="11"/>
        <v>0.9215744392655659</v>
      </c>
    </row>
    <row r="171" spans="1:8" ht="12.75">
      <c r="A171">
        <f ca="1" t="shared" si="12"/>
        <v>0.16041227423763457</v>
      </c>
      <c r="B171">
        <f ca="1" t="shared" si="12"/>
        <v>0.9164084941140005</v>
      </c>
      <c r="C171">
        <f ca="1" t="shared" si="12"/>
        <v>1.1765715052995418</v>
      </c>
      <c r="D171" s="9">
        <f t="shared" si="10"/>
        <v>0.8315741550568394</v>
      </c>
      <c r="E171">
        <f>MAX('PK data (simulated)'!B169:P169)</f>
        <v>6.498016066982761</v>
      </c>
      <c r="F171">
        <f>'balance sheet'!$B$6*D171/'PK parameters (simulated)'!A171</f>
        <v>51.83980833193265</v>
      </c>
      <c r="G171">
        <f>D171*'balance sheet'!$B$6*'PK parameters (simulated)'!C171/(('PK parameters (simulated)'!C171-'PK parameters (simulated)'!A171/'PK parameters (simulated)'!B171)*'PK parameters (simulated)'!B171)</f>
        <v>10.660253760306595</v>
      </c>
      <c r="H171">
        <f ca="1" t="shared" si="11"/>
        <v>0.8315741550568394</v>
      </c>
    </row>
    <row r="172" spans="1:8" ht="12.75">
      <c r="A172">
        <f ca="1" t="shared" si="12"/>
        <v>0.25330753515059434</v>
      </c>
      <c r="B172">
        <f ca="1" t="shared" si="12"/>
        <v>0.8325122626154986</v>
      </c>
      <c r="C172">
        <f ca="1" t="shared" si="12"/>
        <v>0.9238274775684235</v>
      </c>
      <c r="D172" s="9">
        <f t="shared" si="10"/>
        <v>0.8815905564622338</v>
      </c>
      <c r="E172">
        <f>MAX('PK data (simulated)'!B170:P170)</f>
        <v>6.103498343468572</v>
      </c>
      <c r="F172">
        <f>'balance sheet'!$B$6*D172/'PK parameters (simulated)'!A172</f>
        <v>34.803171407361326</v>
      </c>
      <c r="G172">
        <f>D172*'balance sheet'!$B$6*'PK parameters (simulated)'!C172/(('PK parameters (simulated)'!C172-'PK parameters (simulated)'!A172/'PK parameters (simulated)'!B172)*'PK parameters (simulated)'!B172)</f>
        <v>15.790095077741288</v>
      </c>
      <c r="H172">
        <f ca="1" t="shared" si="11"/>
        <v>0.8815905564622338</v>
      </c>
    </row>
    <row r="173" spans="1:8" ht="12.75">
      <c r="A173">
        <f ca="1" t="shared" si="12"/>
        <v>0.19616299104649823</v>
      </c>
      <c r="B173">
        <f ca="1" t="shared" si="12"/>
        <v>1.1170911137067505</v>
      </c>
      <c r="C173">
        <f ca="1" t="shared" si="12"/>
        <v>1.0582537397211835</v>
      </c>
      <c r="D173" s="9">
        <f t="shared" si="10"/>
        <v>0.9174338856202591</v>
      </c>
      <c r="E173">
        <f>MAX('PK data (simulated)'!B171:P171)</f>
        <v>5.744401076719003</v>
      </c>
      <c r="F173">
        <f>'balance sheet'!$B$6*D173/'PK parameters (simulated)'!A173</f>
        <v>46.76895885028546</v>
      </c>
      <c r="G173">
        <f>D173*'balance sheet'!$B$6*'PK parameters (simulated)'!C173/(('PK parameters (simulated)'!C173-'PK parameters (simulated)'!A173/'PK parameters (simulated)'!B173)*'PK parameters (simulated)'!B173)</f>
        <v>9.84660270382428</v>
      </c>
      <c r="H173">
        <f ca="1" t="shared" si="11"/>
        <v>0.9174338856202591</v>
      </c>
    </row>
    <row r="174" spans="1:8" ht="12.75">
      <c r="A174">
        <f ca="1" t="shared" si="12"/>
        <v>0.17596886189829036</v>
      </c>
      <c r="B174">
        <f ca="1" t="shared" si="12"/>
        <v>0.7660268662706187</v>
      </c>
      <c r="C174">
        <f ca="1" t="shared" si="12"/>
        <v>0.7375276761486408</v>
      </c>
      <c r="D174" s="9">
        <f t="shared" si="10"/>
        <v>0.958791357718761</v>
      </c>
      <c r="E174">
        <f>MAX('PK data (simulated)'!B172:P172)</f>
        <v>7.323644631096665</v>
      </c>
      <c r="F174">
        <f>'balance sheet'!$B$6*D174/'PK parameters (simulated)'!A174</f>
        <v>54.486421482508675</v>
      </c>
      <c r="G174">
        <f>D174*'balance sheet'!$B$6*'PK parameters (simulated)'!C174/(('PK parameters (simulated)'!C174-'PK parameters (simulated)'!A174/'PK parameters (simulated)'!B174)*'PK parameters (simulated)'!B174)</f>
        <v>18.17841485864292</v>
      </c>
      <c r="H174">
        <f ca="1" t="shared" si="11"/>
        <v>0.958791357718761</v>
      </c>
    </row>
    <row r="175" spans="1:8" ht="12.75">
      <c r="A175">
        <f ca="1" t="shared" si="12"/>
        <v>0.22439672856694132</v>
      </c>
      <c r="B175">
        <f ca="1" t="shared" si="12"/>
        <v>0.9274784766829004</v>
      </c>
      <c r="C175">
        <f ca="1" t="shared" si="12"/>
        <v>1.0533212616150305</v>
      </c>
      <c r="D175" s="9">
        <f t="shared" si="10"/>
        <v>0.9056442184394208</v>
      </c>
      <c r="E175">
        <f>MAX('PK data (simulated)'!B173:P173)</f>
        <v>6.271427949409132</v>
      </c>
      <c r="F175">
        <f>'balance sheet'!$B$6*D175/'PK parameters (simulated)'!A175</f>
        <v>40.35906513535699</v>
      </c>
      <c r="G175">
        <f>D175*'balance sheet'!$B$6*'PK parameters (simulated)'!C175/(('PK parameters (simulated)'!C175-'PK parameters (simulated)'!A175/'PK parameters (simulated)'!B175)*'PK parameters (simulated)'!B175)</f>
        <v>12.67626028827174</v>
      </c>
      <c r="H175">
        <f ca="1" t="shared" si="11"/>
        <v>0.9056442184394208</v>
      </c>
    </row>
    <row r="176" spans="1:8" ht="12.75">
      <c r="A176">
        <f ca="1" t="shared" si="12"/>
        <v>0.1519670252441201</v>
      </c>
      <c r="B176">
        <f ca="1" t="shared" si="12"/>
        <v>0.7638455034203188</v>
      </c>
      <c r="C176">
        <f ca="1" t="shared" si="12"/>
        <v>0.9242924439833459</v>
      </c>
      <c r="D176" s="9">
        <f t="shared" si="10"/>
        <v>0.9242015958126631</v>
      </c>
      <c r="E176">
        <f>MAX('PK data (simulated)'!B174:P174)</f>
        <v>7.928995655806373</v>
      </c>
      <c r="F176">
        <f>'balance sheet'!$B$6*D176/'PK parameters (simulated)'!A176</f>
        <v>60.81592992479941</v>
      </c>
      <c r="G176">
        <f>D176*'balance sheet'!$B$6*'PK parameters (simulated)'!C176/(('PK parameters (simulated)'!C176-'PK parameters (simulated)'!A176/'PK parameters (simulated)'!B176)*'PK parameters (simulated)'!B176)</f>
        <v>15.417979703244795</v>
      </c>
      <c r="H176">
        <f ca="1" t="shared" si="11"/>
        <v>0.9242015958126631</v>
      </c>
    </row>
    <row r="177" spans="1:8" ht="12.75">
      <c r="A177">
        <f ca="1" t="shared" si="12"/>
        <v>0.21464312790946413</v>
      </c>
      <c r="B177">
        <f ca="1" t="shared" si="12"/>
        <v>1.0141289501584285</v>
      </c>
      <c r="C177">
        <f ca="1" t="shared" si="12"/>
        <v>1.0227979833401195</v>
      </c>
      <c r="D177" s="9">
        <f t="shared" si="10"/>
        <v>0.7112008335008975</v>
      </c>
      <c r="E177">
        <f>MAX('PK data (simulated)'!B175:P175)</f>
        <v>4.647564250060145</v>
      </c>
      <c r="F177">
        <f>'balance sheet'!$B$6*D177/'PK parameters (simulated)'!A177</f>
        <v>33.13410685111149</v>
      </c>
      <c r="G177">
        <f>D177*'balance sheet'!$B$6*'PK parameters (simulated)'!C177/(('PK parameters (simulated)'!C177-'PK parameters (simulated)'!A177/'PK parameters (simulated)'!B177)*'PK parameters (simulated)'!B177)</f>
        <v>8.84280994192712</v>
      </c>
      <c r="H177">
        <f ca="1" t="shared" si="11"/>
        <v>0.7112008335008975</v>
      </c>
    </row>
    <row r="178" spans="1:8" ht="12.75">
      <c r="A178">
        <f ca="1" t="shared" si="12"/>
        <v>0.11802668959981673</v>
      </c>
      <c r="B178">
        <f ca="1" t="shared" si="12"/>
        <v>1.2438766436762965</v>
      </c>
      <c r="C178">
        <f ca="1" t="shared" si="12"/>
        <v>0.8194860986418154</v>
      </c>
      <c r="D178" s="9">
        <f t="shared" si="10"/>
        <v>0.8949247767310543</v>
      </c>
      <c r="E178">
        <f>MAX('PK data (simulated)'!B176:P176)</f>
        <v>5.4248258755345375</v>
      </c>
      <c r="F178">
        <f>'balance sheet'!$B$6*D178/'PK parameters (simulated)'!A178</f>
        <v>75.82393268551387</v>
      </c>
      <c r="G178">
        <f>D178*'balance sheet'!$B$6*'PK parameters (simulated)'!C178/(('PK parameters (simulated)'!C178-'PK parameters (simulated)'!A178/'PK parameters (simulated)'!B178)*'PK parameters (simulated)'!B178)</f>
        <v>8.136779034443853</v>
      </c>
      <c r="H178">
        <f ca="1" t="shared" si="11"/>
        <v>0.8949247767310543</v>
      </c>
    </row>
    <row r="179" spans="1:8" ht="12.75">
      <c r="A179">
        <f ca="1" t="shared" si="12"/>
        <v>0.18483102494096257</v>
      </c>
      <c r="B179">
        <f ca="1" t="shared" si="12"/>
        <v>0.9290670739516442</v>
      </c>
      <c r="C179">
        <f ca="1" t="shared" si="12"/>
        <v>1.0548605950198362</v>
      </c>
      <c r="D179" s="9">
        <f t="shared" si="10"/>
        <v>0.8958680322594978</v>
      </c>
      <c r="E179">
        <f>MAX('PK data (simulated)'!B177:P177)</f>
        <v>6.541712541125999</v>
      </c>
      <c r="F179">
        <f>'balance sheet'!$B$6*D179/'PK parameters (simulated)'!A179</f>
        <v>48.46957011387292</v>
      </c>
      <c r="G179">
        <f>D179*'balance sheet'!$B$6*'PK parameters (simulated)'!C179/(('PK parameters (simulated)'!C179-'PK parameters (simulated)'!A179/'PK parameters (simulated)'!B179)*'PK parameters (simulated)'!B179)</f>
        <v>11.88392455201336</v>
      </c>
      <c r="H179">
        <f ca="1" t="shared" si="11"/>
        <v>0.8958680322594978</v>
      </c>
    </row>
    <row r="180" spans="1:8" ht="12.75">
      <c r="A180">
        <f ca="1" t="shared" si="12"/>
        <v>0.17239549462701856</v>
      </c>
      <c r="B180">
        <f ca="1" t="shared" si="12"/>
        <v>0.7560069683649604</v>
      </c>
      <c r="C180">
        <f ca="1" t="shared" si="12"/>
        <v>0.9854528949234159</v>
      </c>
      <c r="D180" s="9">
        <f t="shared" si="10"/>
        <v>0.8335978461064738</v>
      </c>
      <c r="E180">
        <f>MAX('PK data (simulated)'!B178:P178)</f>
        <v>7.093230951874934</v>
      </c>
      <c r="F180">
        <f>'balance sheet'!$B$6*D180/'PK parameters (simulated)'!A180</f>
        <v>48.353806919953506</v>
      </c>
      <c r="G180">
        <f>D180*'balance sheet'!$B$6*'PK parameters (simulated)'!C180/(('PK parameters (simulated)'!C180-'PK parameters (simulated)'!A180/'PK parameters (simulated)'!B180)*'PK parameters (simulated)'!B180)</f>
        <v>14.345994921823811</v>
      </c>
      <c r="H180">
        <f ca="1" t="shared" si="11"/>
        <v>0.8335978461064738</v>
      </c>
    </row>
    <row r="181" spans="1:8" ht="12.75">
      <c r="A181">
        <f ca="1" t="shared" si="12"/>
        <v>0.1952113576520929</v>
      </c>
      <c r="B181">
        <f ca="1" t="shared" si="12"/>
        <v>0.7904995073792025</v>
      </c>
      <c r="C181">
        <f ca="1" t="shared" si="12"/>
        <v>1.0190402477533897</v>
      </c>
      <c r="D181" s="9">
        <f t="shared" si="10"/>
        <v>1</v>
      </c>
      <c r="E181">
        <f>MAX('PK data (simulated)'!B179:P179)</f>
        <v>8.013668524997419</v>
      </c>
      <c r="F181">
        <f>'balance sheet'!$B$6*D181/'PK parameters (simulated)'!A181</f>
        <v>51.22652759693456</v>
      </c>
      <c r="G181">
        <f>D181*'balance sheet'!$B$6*'PK parameters (simulated)'!C181/(('PK parameters (simulated)'!C181-'PK parameters (simulated)'!A181/'PK parameters (simulated)'!B181)*'PK parameters (simulated)'!B181)</f>
        <v>16.696286589494836</v>
      </c>
      <c r="H181">
        <f ca="1" t="shared" si="11"/>
        <v>1.0275768376364023</v>
      </c>
    </row>
    <row r="182" spans="1:8" ht="12.75">
      <c r="A182">
        <f ca="1" t="shared" si="12"/>
        <v>0.13944523252947486</v>
      </c>
      <c r="B182">
        <f ca="1" t="shared" si="12"/>
        <v>1.0306257031153143</v>
      </c>
      <c r="C182">
        <f ca="1" t="shared" si="12"/>
        <v>0.995431720717338</v>
      </c>
      <c r="D182" s="9">
        <f t="shared" si="10"/>
        <v>0.9409781816190843</v>
      </c>
      <c r="E182">
        <f>MAX('PK data (simulated)'!B180:P180)</f>
        <v>6.61816027780571</v>
      </c>
      <c r="F182">
        <f>'balance sheet'!$B$6*D182/'PK parameters (simulated)'!A182</f>
        <v>67.48012567731118</v>
      </c>
      <c r="G182">
        <f>D182*'balance sheet'!$B$6*'PK parameters (simulated)'!C182/(('PK parameters (simulated)'!C182-'PK parameters (simulated)'!A182/'PK parameters (simulated)'!B182)*'PK parameters (simulated)'!B182)</f>
        <v>10.566371299183908</v>
      </c>
      <c r="H182">
        <f ca="1" t="shared" si="11"/>
        <v>0.9409781816190843</v>
      </c>
    </row>
    <row r="183" spans="1:8" ht="12.75">
      <c r="A183">
        <f ca="1" t="shared" si="12"/>
        <v>0.12437759682874111</v>
      </c>
      <c r="B183">
        <f ca="1" t="shared" si="12"/>
        <v>0.8589058836321283</v>
      </c>
      <c r="C183">
        <f ca="1" t="shared" si="12"/>
        <v>0.7808373529825705</v>
      </c>
      <c r="D183" s="9">
        <f t="shared" si="10"/>
        <v>0.8679330882985316</v>
      </c>
      <c r="E183">
        <f>MAX('PK data (simulated)'!B181:P181)</f>
        <v>6.842410570832928</v>
      </c>
      <c r="F183">
        <f>'balance sheet'!$B$6*D183/'PK parameters (simulated)'!A183</f>
        <v>69.78210790594484</v>
      </c>
      <c r="G183">
        <f>D183*'balance sheet'!$B$6*'PK parameters (simulated)'!C183/(('PK parameters (simulated)'!C183-'PK parameters (simulated)'!A183/'PK parameters (simulated)'!B183)*'PK parameters (simulated)'!B183)</f>
        <v>12.405806595704332</v>
      </c>
      <c r="H183">
        <f ca="1" t="shared" si="11"/>
        <v>0.8679330882985316</v>
      </c>
    </row>
    <row r="184" spans="1:8" ht="12.75">
      <c r="A184">
        <f ca="1" t="shared" si="12"/>
        <v>0.19118580549900765</v>
      </c>
      <c r="B184">
        <f ca="1" t="shared" si="12"/>
        <v>1.047450988732831</v>
      </c>
      <c r="C184">
        <f ca="1" t="shared" si="12"/>
        <v>0.8880548639304476</v>
      </c>
      <c r="D184" s="9">
        <f t="shared" si="10"/>
        <v>0.8992755561864756</v>
      </c>
      <c r="E184">
        <f>MAX('PK data (simulated)'!B182:P182)</f>
        <v>5.671950039596464</v>
      </c>
      <c r="F184">
        <f>'balance sheet'!$B$6*D184/'PK parameters (simulated)'!A184</f>
        <v>47.03673234732603</v>
      </c>
      <c r="G184">
        <f>D184*'balance sheet'!$B$6*'PK parameters (simulated)'!C184/(('PK parameters (simulated)'!C184-'PK parameters (simulated)'!A184/'PK parameters (simulated)'!B184)*'PK parameters (simulated)'!B184)</f>
        <v>10.80645785484108</v>
      </c>
      <c r="H184">
        <f ca="1" t="shared" si="11"/>
        <v>0.8992755561864756</v>
      </c>
    </row>
    <row r="185" spans="1:8" ht="12.75">
      <c r="A185">
        <f ca="1" t="shared" si="12"/>
        <v>0.17650389499719374</v>
      </c>
      <c r="B185">
        <f ca="1" t="shared" si="12"/>
        <v>0.8368993546937092</v>
      </c>
      <c r="C185">
        <f ca="1" t="shared" si="12"/>
        <v>1.1723000321247563</v>
      </c>
      <c r="D185" s="9">
        <f t="shared" si="10"/>
        <v>0.911997381904496</v>
      </c>
      <c r="E185">
        <f>MAX('PK data (simulated)'!B183:P183)</f>
        <v>7.440909500714202</v>
      </c>
      <c r="F185">
        <f>'balance sheet'!$B$6*D185/'PK parameters (simulated)'!A185</f>
        <v>51.67009951361107</v>
      </c>
      <c r="G185">
        <f>D185*'balance sheet'!$B$6*'PK parameters (simulated)'!C185/(('PK parameters (simulated)'!C185-'PK parameters (simulated)'!A185/'PK parameters (simulated)'!B185)*'PK parameters (simulated)'!B185)</f>
        <v>13.28788883355455</v>
      </c>
      <c r="H185">
        <f ca="1" t="shared" si="11"/>
        <v>0.911997381904496</v>
      </c>
    </row>
    <row r="186" spans="1:8" ht="12.75">
      <c r="A186">
        <f ca="1" t="shared" si="12"/>
        <v>0.1772521447528252</v>
      </c>
      <c r="B186">
        <f ca="1" t="shared" si="12"/>
        <v>1.3290578259513146</v>
      </c>
      <c r="C186">
        <f ca="1" t="shared" si="12"/>
        <v>1.1465111945892614</v>
      </c>
      <c r="D186" s="9">
        <f t="shared" si="10"/>
        <v>1</v>
      </c>
      <c r="E186">
        <f>MAX('PK data (simulated)'!B184:P184)</f>
        <v>5.661480565254202</v>
      </c>
      <c r="F186">
        <f>'balance sheet'!$B$6*D186/'PK parameters (simulated)'!A186</f>
        <v>56.41680676950236</v>
      </c>
      <c r="G186">
        <f>D186*'balance sheet'!$B$6*'PK parameters (simulated)'!C186/(('PK parameters (simulated)'!C186-'PK parameters (simulated)'!A186/'PK parameters (simulated)'!B186)*'PK parameters (simulated)'!B186)</f>
        <v>8.514576703638335</v>
      </c>
      <c r="H186">
        <f ca="1" t="shared" si="11"/>
        <v>1.0467017258910685</v>
      </c>
    </row>
    <row r="187" spans="1:8" ht="12.75">
      <c r="A187">
        <f ca="1" t="shared" si="12"/>
        <v>0.20982491518408358</v>
      </c>
      <c r="B187">
        <f ca="1" t="shared" si="12"/>
        <v>1.059778927559538</v>
      </c>
      <c r="C187">
        <f ca="1" t="shared" si="12"/>
        <v>1.0934925828959796</v>
      </c>
      <c r="D187" s="9">
        <f t="shared" si="10"/>
        <v>0.9040664544366778</v>
      </c>
      <c r="E187">
        <f>MAX('PK data (simulated)'!B185:P185)</f>
        <v>5.841383602740757</v>
      </c>
      <c r="F187">
        <f>'balance sheet'!$B$6*D187/'PK parameters (simulated)'!A187</f>
        <v>43.08670653547136</v>
      </c>
      <c r="G187">
        <f>D187*'balance sheet'!$B$6*'PK parameters (simulated)'!C187/(('PK parameters (simulated)'!C187-'PK parameters (simulated)'!A187/'PK parameters (simulated)'!B187)*'PK parameters (simulated)'!B187)</f>
        <v>10.416786111017386</v>
      </c>
      <c r="H187">
        <f ca="1" t="shared" si="11"/>
        <v>0.9040664544366778</v>
      </c>
    </row>
    <row r="188" spans="1:8" ht="12.75">
      <c r="A188">
        <f ca="1" t="shared" si="12"/>
        <v>0.12479863976757603</v>
      </c>
      <c r="B188">
        <f ca="1" t="shared" si="12"/>
        <v>0.9557062888285626</v>
      </c>
      <c r="C188">
        <f ca="1" t="shared" si="12"/>
        <v>0.8921313582706794</v>
      </c>
      <c r="D188" s="9">
        <f t="shared" si="10"/>
        <v>0.9485616479451431</v>
      </c>
      <c r="E188">
        <f>MAX('PK data (simulated)'!B186:P186)</f>
        <v>7.058403104987878</v>
      </c>
      <c r="F188">
        <f>'balance sheet'!$B$6*D188/'PK parameters (simulated)'!A188</f>
        <v>76.00737073030095</v>
      </c>
      <c r="G188">
        <f>D188*'balance sheet'!$B$6*'PK parameters (simulated)'!C188/(('PK parameters (simulated)'!C188-'PK parameters (simulated)'!A188/'PK parameters (simulated)'!B188)*'PK parameters (simulated)'!B188)</f>
        <v>11.627121876374042</v>
      </c>
      <c r="H188">
        <f ca="1" t="shared" si="11"/>
        <v>0.9485616479451431</v>
      </c>
    </row>
    <row r="189" spans="1:8" ht="12.75">
      <c r="A189">
        <f ca="1" t="shared" si="12"/>
        <v>0.2164263597827181</v>
      </c>
      <c r="B189">
        <f ca="1" t="shared" si="12"/>
        <v>0.9911427131273484</v>
      </c>
      <c r="C189">
        <f ca="1" t="shared" si="12"/>
        <v>1.3037927646627703</v>
      </c>
      <c r="D189" s="9">
        <f t="shared" si="10"/>
        <v>0.8859671247571669</v>
      </c>
      <c r="E189">
        <f>MAX('PK data (simulated)'!B187:P187)</f>
        <v>6.146342952138966</v>
      </c>
      <c r="F189">
        <f>'balance sheet'!$B$6*D189/'PK parameters (simulated)'!A189</f>
        <v>40.93619306107797</v>
      </c>
      <c r="G189">
        <f>D189*'balance sheet'!$B$6*'PK parameters (simulated)'!C189/(('PK parameters (simulated)'!C189-'PK parameters (simulated)'!A189/'PK parameters (simulated)'!B189)*'PK parameters (simulated)'!B189)</f>
        <v>10.737105753084812</v>
      </c>
      <c r="H189">
        <f ca="1" t="shared" si="11"/>
        <v>0.8859671247571669</v>
      </c>
    </row>
    <row r="190" spans="1:8" ht="12.75">
      <c r="A190">
        <f ca="1" t="shared" si="12"/>
        <v>0.23766674216334152</v>
      </c>
      <c r="B190">
        <f ca="1" t="shared" si="12"/>
        <v>0.9960145796364278</v>
      </c>
      <c r="C190">
        <f ca="1" t="shared" si="12"/>
        <v>0.7975536203505176</v>
      </c>
      <c r="D190" s="9">
        <f t="shared" si="10"/>
        <v>1</v>
      </c>
      <c r="E190">
        <f>MAX('PK data (simulated)'!B188:P188)</f>
        <v>5.982775565338962</v>
      </c>
      <c r="F190">
        <f>'balance sheet'!$B$6*D190/'PK parameters (simulated)'!A190</f>
        <v>42.07572295970333</v>
      </c>
      <c r="G190">
        <f>D190*'balance sheet'!$B$6*'PK parameters (simulated)'!C190/(('PK parameters (simulated)'!C190-'PK parameters (simulated)'!A190/'PK parameters (simulated)'!B190)*'PK parameters (simulated)'!B190)</f>
        <v>14.326239292159233</v>
      </c>
      <c r="H190">
        <f ca="1" t="shared" si="11"/>
        <v>1.0986910684900555</v>
      </c>
    </row>
    <row r="191" spans="1:8" ht="12.75">
      <c r="A191">
        <f ca="1" t="shared" si="12"/>
        <v>0.1582966172439108</v>
      </c>
      <c r="B191">
        <f ca="1" t="shared" si="12"/>
        <v>1.162798804070951</v>
      </c>
      <c r="C191">
        <f ca="1" t="shared" si="12"/>
        <v>0.9810256884383411</v>
      </c>
      <c r="D191" s="9">
        <f t="shared" si="10"/>
        <v>0.9382672274225156</v>
      </c>
      <c r="E191">
        <f>MAX('PK data (simulated)'!B189:P189)</f>
        <v>5.8190089108361125</v>
      </c>
      <c r="F191">
        <f>'balance sheet'!$B$6*D191/'PK parameters (simulated)'!A191</f>
        <v>59.27272760205543</v>
      </c>
      <c r="G191">
        <f>D191*'balance sheet'!$B$6*'PK parameters (simulated)'!C191/(('PK parameters (simulated)'!C191-'PK parameters (simulated)'!A191/'PK parameters (simulated)'!B191)*'PK parameters (simulated)'!B191)</f>
        <v>9.369175746469296</v>
      </c>
      <c r="H191">
        <f ca="1" t="shared" si="11"/>
        <v>0.9382672274225156</v>
      </c>
    </row>
    <row r="192" spans="1:8" ht="12.75">
      <c r="A192">
        <f ca="1" t="shared" si="12"/>
        <v>0.17467995976225506</v>
      </c>
      <c r="B192">
        <f ca="1" t="shared" si="12"/>
        <v>0.9687776231737354</v>
      </c>
      <c r="C192">
        <f ca="1" t="shared" si="12"/>
        <v>1.0658081000456483</v>
      </c>
      <c r="D192" s="9">
        <f t="shared" si="10"/>
        <v>1</v>
      </c>
      <c r="E192">
        <f>MAX('PK data (simulated)'!B190:P190)</f>
        <v>7.188607825467212</v>
      </c>
      <c r="F192">
        <f>'balance sheet'!$B$6*D192/'PK parameters (simulated)'!A192</f>
        <v>57.24755154289202</v>
      </c>
      <c r="G192">
        <f>D192*'balance sheet'!$B$6*'PK parameters (simulated)'!C192/(('PK parameters (simulated)'!C192-'PK parameters (simulated)'!A192/'PK parameters (simulated)'!B192)*'PK parameters (simulated)'!B192)</f>
        <v>12.424162272227777</v>
      </c>
      <c r="H192">
        <f ca="1" t="shared" si="11"/>
        <v>1.014268552682187</v>
      </c>
    </row>
    <row r="193" spans="1:8" ht="12.75">
      <c r="A193">
        <f ca="1" t="shared" si="12"/>
        <v>0.23583210187879228</v>
      </c>
      <c r="B193">
        <f ca="1" t="shared" si="12"/>
        <v>0.9925948573601233</v>
      </c>
      <c r="C193">
        <f ca="1" t="shared" si="12"/>
        <v>1.0573938373992722</v>
      </c>
      <c r="D193" s="9">
        <f t="shared" si="10"/>
        <v>0.9577632292168103</v>
      </c>
      <c r="E193">
        <f>MAX('PK data (simulated)'!B191:P191)</f>
        <v>6.236614102145618</v>
      </c>
      <c r="F193">
        <f>'balance sheet'!$B$6*D193/'PK parameters (simulated)'!A193</f>
        <v>40.61208044140913</v>
      </c>
      <c r="G193">
        <f>D193*'balance sheet'!$B$6*'PK parameters (simulated)'!C193/(('PK parameters (simulated)'!C193-'PK parameters (simulated)'!A193/'PK parameters (simulated)'!B193)*'PK parameters (simulated)'!B193)</f>
        <v>12.445540483012733</v>
      </c>
      <c r="H193">
        <f ca="1" t="shared" si="11"/>
        <v>0.9577632292168103</v>
      </c>
    </row>
    <row r="194" spans="1:8" ht="12.75">
      <c r="A194">
        <f ca="1" t="shared" si="12"/>
        <v>0.14138389973770554</v>
      </c>
      <c r="B194">
        <f ca="1" t="shared" si="12"/>
        <v>1.116459881377325</v>
      </c>
      <c r="C194">
        <f ca="1" t="shared" si="12"/>
        <v>1.1034119644782205</v>
      </c>
      <c r="D194" s="9">
        <f t="shared" si="10"/>
        <v>0.9700108677819167</v>
      </c>
      <c r="E194">
        <f>MAX('PK data (simulated)'!B192:P192)</f>
        <v>6.538611167664861</v>
      </c>
      <c r="F194">
        <f>'balance sheet'!$B$6*D194/'PK parameters (simulated)'!A194</f>
        <v>68.60829766200213</v>
      </c>
      <c r="G194">
        <f>D194*'balance sheet'!$B$6*'PK parameters (simulated)'!C194/(('PK parameters (simulated)'!C194-'PK parameters (simulated)'!A194/'PK parameters (simulated)'!B194)*'PK parameters (simulated)'!B194)</f>
        <v>9.814680291964537</v>
      </c>
      <c r="H194">
        <f ca="1" t="shared" si="11"/>
        <v>0.9700108677819167</v>
      </c>
    </row>
    <row r="195" spans="1:8" ht="12.75">
      <c r="A195">
        <f ca="1" t="shared" si="12"/>
        <v>0.19418273994664204</v>
      </c>
      <c r="B195">
        <f ca="1" t="shared" si="12"/>
        <v>0.8662654813142248</v>
      </c>
      <c r="C195">
        <f ca="1" t="shared" si="12"/>
        <v>0.8166371144310137</v>
      </c>
      <c r="D195" s="9">
        <f t="shared" si="10"/>
        <v>0.9431181680153743</v>
      </c>
      <c r="E195">
        <f>MAX('PK data (simulated)'!B193:P193)</f>
        <v>6.653939647374411</v>
      </c>
      <c r="F195">
        <f>'balance sheet'!$B$6*D195/'PK parameters (simulated)'!A195</f>
        <v>48.56858896287726</v>
      </c>
      <c r="G195">
        <f>D195*'balance sheet'!$B$6*'PK parameters (simulated)'!C195/(('PK parameters (simulated)'!C195-'PK parameters (simulated)'!A195/'PK parameters (simulated)'!B195)*'PK parameters (simulated)'!B195)</f>
        <v>15.006285433612888</v>
      </c>
      <c r="H195">
        <f ca="1" t="shared" si="11"/>
        <v>0.9431181680153743</v>
      </c>
    </row>
    <row r="196" spans="1:8" ht="12.75">
      <c r="A196">
        <f ca="1" t="shared" si="12"/>
        <v>0.21687346597295645</v>
      </c>
      <c r="B196">
        <f ca="1" t="shared" si="12"/>
        <v>1.0579995613572832</v>
      </c>
      <c r="C196">
        <f ca="1" t="shared" si="12"/>
        <v>1.1199258160636731</v>
      </c>
      <c r="D196" s="9">
        <f t="shared" si="10"/>
        <v>0.9238949955049843</v>
      </c>
      <c r="E196">
        <f>MAX('PK data (simulated)'!B194:P194)</f>
        <v>5.955820017118368</v>
      </c>
      <c r="F196">
        <f>'balance sheet'!$B$6*D196/'PK parameters (simulated)'!A196</f>
        <v>42.60064694222167</v>
      </c>
      <c r="G196">
        <f>D196*'balance sheet'!$B$6*'PK parameters (simulated)'!C196/(('PK parameters (simulated)'!C196-'PK parameters (simulated)'!A196/'PK parameters (simulated)'!B196)*'PK parameters (simulated)'!B196)</f>
        <v>10.688902686735773</v>
      </c>
      <c r="H196">
        <f ca="1" t="shared" si="11"/>
        <v>0.9238949955049843</v>
      </c>
    </row>
    <row r="197" spans="1:8" ht="12.75">
      <c r="A197">
        <f ca="1" t="shared" si="12"/>
        <v>0.1713992172123963</v>
      </c>
      <c r="B197">
        <f ca="1" t="shared" si="12"/>
        <v>0.9450579105438943</v>
      </c>
      <c r="C197">
        <f ca="1" t="shared" si="12"/>
        <v>1.1815238045197312</v>
      </c>
      <c r="D197" s="9">
        <f aca="true" t="shared" si="13" ref="D197:D203">IF(H197&gt;1,1,H197)</f>
        <v>0.8482655358257701</v>
      </c>
      <c r="E197">
        <f>MAX('PK data (simulated)'!B195:P195)</f>
        <v>6.37948073725735</v>
      </c>
      <c r="F197">
        <f>'balance sheet'!$B$6*D197/'PK parameters (simulated)'!A197</f>
        <v>49.490630682088096</v>
      </c>
      <c r="G197">
        <f>D197*'balance sheet'!$B$6*'PK parameters (simulated)'!C197/(('PK parameters (simulated)'!C197-'PK parameters (simulated)'!A197/'PK parameters (simulated)'!B197)*'PK parameters (simulated)'!B197)</f>
        <v>10.603429614756076</v>
      </c>
      <c r="H197">
        <f aca="true" ca="1" t="shared" si="14" ref="H197:H203">EXP(NORMSINV(RAND())*D$2+D$3)</f>
        <v>0.8482655358257701</v>
      </c>
    </row>
    <row r="198" spans="1:8" ht="12.75">
      <c r="A198">
        <f ca="1" t="shared" si="12"/>
        <v>0.1809810995727006</v>
      </c>
      <c r="B198">
        <f ca="1" t="shared" si="12"/>
        <v>1.0719348028714943</v>
      </c>
      <c r="C198">
        <f ca="1" t="shared" si="12"/>
        <v>0.9115259662240979</v>
      </c>
      <c r="D198" s="9">
        <f t="shared" si="13"/>
        <v>1</v>
      </c>
      <c r="E198">
        <f>MAX('PK data (simulated)'!B196:P196)</f>
        <v>6.319044041973646</v>
      </c>
      <c r="F198">
        <f>'balance sheet'!$B$6*D198/'PK parameters (simulated)'!A198</f>
        <v>55.254388572122544</v>
      </c>
      <c r="G198">
        <f>D198*'balance sheet'!$B$6*'PK parameters (simulated)'!C198/(('PK parameters (simulated)'!C198-'PK parameters (simulated)'!A198/'PK parameters (simulated)'!B198)*'PK parameters (simulated)'!B198)</f>
        <v>11.449672651882027</v>
      </c>
      <c r="H198">
        <f ca="1" t="shared" si="14"/>
        <v>1.0193367749724238</v>
      </c>
    </row>
    <row r="199" spans="1:8" ht="12.75">
      <c r="A199">
        <f ca="1" t="shared" si="12"/>
        <v>0.189507258166566</v>
      </c>
      <c r="B199">
        <f ca="1" t="shared" si="12"/>
        <v>0.9541196184781017</v>
      </c>
      <c r="C199">
        <f ca="1" t="shared" si="12"/>
        <v>0.9195626300931705</v>
      </c>
      <c r="D199" s="9">
        <f t="shared" si="13"/>
        <v>0.8372890569081642</v>
      </c>
      <c r="E199">
        <f>MAX('PK data (simulated)'!B197:P197)</f>
        <v>5.744518135862444</v>
      </c>
      <c r="F199">
        <f>'balance sheet'!$B$6*D199/'PK parameters (simulated)'!A199</f>
        <v>44.18242683730009</v>
      </c>
      <c r="G199">
        <f>D199*'balance sheet'!$B$6*'PK parameters (simulated)'!C199/(('PK parameters (simulated)'!C199-'PK parameters (simulated)'!A199/'PK parameters (simulated)'!B199)*'PK parameters (simulated)'!B199)</f>
        <v>11.193172810246267</v>
      </c>
      <c r="H199">
        <f ca="1" t="shared" si="14"/>
        <v>0.8372890569081642</v>
      </c>
    </row>
    <row r="200" spans="1:8" ht="12.75">
      <c r="A200">
        <f ca="1" t="shared" si="12"/>
        <v>0.2026511136357974</v>
      </c>
      <c r="B200">
        <f ca="1" t="shared" si="12"/>
        <v>1.183270075446557</v>
      </c>
      <c r="C200">
        <f ca="1" t="shared" si="12"/>
        <v>0.8664178718776758</v>
      </c>
      <c r="D200" s="9">
        <f t="shared" si="13"/>
        <v>0.8761156781379228</v>
      </c>
      <c r="E200">
        <f>MAX('PK data (simulated)'!B198:P198)</f>
        <v>4.920473744264414</v>
      </c>
      <c r="F200">
        <f>'balance sheet'!$B$6*D200/'PK parameters (simulated)'!A200</f>
        <v>43.23270977491243</v>
      </c>
      <c r="G200">
        <f>D200*'balance sheet'!$B$6*'PK parameters (simulated)'!C200/(('PK parameters (simulated)'!C200-'PK parameters (simulated)'!A200/'PK parameters (simulated)'!B200)*'PK parameters (simulated)'!B200)</f>
        <v>9.228344267526523</v>
      </c>
      <c r="H200">
        <f ca="1" t="shared" si="14"/>
        <v>0.8761156781379228</v>
      </c>
    </row>
    <row r="201" spans="1:8" ht="12.75">
      <c r="A201">
        <f ca="1" t="shared" si="12"/>
        <v>0.1543769131679369</v>
      </c>
      <c r="B201">
        <f ca="1" t="shared" si="12"/>
        <v>0.8226997668831253</v>
      </c>
      <c r="C201">
        <f ca="1" t="shared" si="12"/>
        <v>0.9927240170874165</v>
      </c>
      <c r="D201" s="9">
        <f t="shared" si="13"/>
        <v>0.8585947524368707</v>
      </c>
      <c r="E201">
        <f>MAX('PK data (simulated)'!B199:P199)</f>
        <v>7.074857538897751</v>
      </c>
      <c r="F201">
        <f>'balance sheet'!$B$6*D201/'PK parameters (simulated)'!A201</f>
        <v>55.616784583771256</v>
      </c>
      <c r="G201">
        <f>D201*'balance sheet'!$B$6*'PK parameters (simulated)'!C201/(('PK parameters (simulated)'!C201-'PK parameters (simulated)'!A201/'PK parameters (simulated)'!B201)*'PK parameters (simulated)'!B201)</f>
        <v>12.868792697423505</v>
      </c>
      <c r="H201">
        <f ca="1" t="shared" si="14"/>
        <v>0.8585947524368707</v>
      </c>
    </row>
    <row r="202" spans="1:8" ht="12.75">
      <c r="A202">
        <f ca="1" t="shared" si="12"/>
        <v>0.19175087771563337</v>
      </c>
      <c r="B202">
        <f ca="1" t="shared" si="12"/>
        <v>0.9076682121400736</v>
      </c>
      <c r="C202">
        <f ca="1" t="shared" si="12"/>
        <v>1.056850034415813</v>
      </c>
      <c r="D202" s="9">
        <f t="shared" si="13"/>
        <v>0.8594856554754894</v>
      </c>
      <c r="E202">
        <f>MAX('PK data (simulated)'!B200:P200)</f>
        <v>6.327006014622335</v>
      </c>
      <c r="F202">
        <f>'balance sheet'!$B$6*D202/'PK parameters (simulated)'!A202</f>
        <v>44.82303631225652</v>
      </c>
      <c r="G202">
        <f>D202*'balance sheet'!$B$6*'PK parameters (simulated)'!C202/(('PK parameters (simulated)'!C202-'PK parameters (simulated)'!A202/'PK parameters (simulated)'!B202)*'PK parameters (simulated)'!B202)</f>
        <v>11.834863616933308</v>
      </c>
      <c r="H202">
        <f ca="1" t="shared" si="14"/>
        <v>0.8594856554754894</v>
      </c>
    </row>
    <row r="203" spans="1:8" ht="12.75">
      <c r="A203">
        <f ca="1" t="shared" si="12"/>
        <v>0.26109828505326704</v>
      </c>
      <c r="B203">
        <f ca="1" t="shared" si="12"/>
        <v>0.7558618992070113</v>
      </c>
      <c r="C203">
        <f ca="1" t="shared" si="12"/>
        <v>1.0816885947197357</v>
      </c>
      <c r="D203" s="9">
        <f t="shared" si="13"/>
        <v>0.8777445881393162</v>
      </c>
      <c r="E203">
        <f>MAX('PK data (simulated)'!B201:P201)</f>
        <v>6.588990305191789</v>
      </c>
      <c r="F203">
        <f>'balance sheet'!$B$6*D203/'PK parameters (simulated)'!A203</f>
        <v>33.61740150687877</v>
      </c>
      <c r="G203">
        <f>D203*'balance sheet'!$B$6*'PK parameters (simulated)'!C203/(('PK parameters (simulated)'!C203-'PK parameters (simulated)'!A203/'PK parameters (simulated)'!B203)*'PK parameters (simulated)'!B203)</f>
        <v>17.0607566590543</v>
      </c>
      <c r="H203">
        <f ca="1" t="shared" si="14"/>
        <v>0.8777445881393162</v>
      </c>
    </row>
  </sheetData>
  <sheetProtection password="CA20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201"/>
  <sheetViews>
    <sheetView workbookViewId="0" topLeftCell="A157">
      <selection activeCell="P201" sqref="A1:P201"/>
    </sheetView>
  </sheetViews>
  <sheetFormatPr defaultColWidth="11.421875" defaultRowHeight="12.75"/>
  <cols>
    <col min="2" max="16" width="4.57421875" style="0" customWidth="1"/>
  </cols>
  <sheetData>
    <row r="1" spans="1:16" ht="12.75">
      <c r="A1" t="s">
        <v>7</v>
      </c>
      <c r="B1">
        <v>0</v>
      </c>
      <c r="C1">
        <v>0.01667</v>
      </c>
      <c r="D1">
        <v>0.08333</v>
      </c>
      <c r="E1">
        <f>10/60</f>
        <v>0.16666666666666666</v>
      </c>
      <c r="F1">
        <v>0.5</v>
      </c>
      <c r="G1">
        <v>1</v>
      </c>
      <c r="H1">
        <v>2</v>
      </c>
      <c r="I1">
        <v>3</v>
      </c>
      <c r="J1">
        <v>4</v>
      </c>
      <c r="K1">
        <v>6</v>
      </c>
      <c r="L1">
        <v>8</v>
      </c>
      <c r="M1">
        <v>12</v>
      </c>
      <c r="N1">
        <v>24</v>
      </c>
      <c r="O1">
        <v>36</v>
      </c>
      <c r="P1">
        <v>48</v>
      </c>
    </row>
    <row r="2" spans="2:16" ht="12.75">
      <c r="B2">
        <f>'PK parameters (simulated)'!$G4*(EXP(-('PK parameters (simulated)'!$A4/'PK parameters (simulated)'!$B4)*B$1)-EXP(-'PK parameters (simulated)'!$C4*B$1))</f>
        <v>0</v>
      </c>
      <c r="C2">
        <f>'PK parameters (simulated)'!$G4*(EXP(-('PK parameters (simulated)'!$A4/'PK parameters (simulated)'!$B4)*C$1)-EXP(-'PK parameters (simulated)'!$C4*C$1))</f>
        <v>0.14149292921969606</v>
      </c>
      <c r="D2">
        <f>'PK parameters (simulated)'!$G4*(EXP(-('PK parameters (simulated)'!$A4/'PK parameters (simulated)'!$B4)*D$1)-EXP(-'PK parameters (simulated)'!$C4*D$1))</f>
        <v>0.6824861243347463</v>
      </c>
      <c r="E2">
        <f>'PK parameters (simulated)'!$G4*(EXP(-('PK parameters (simulated)'!$A4/'PK parameters (simulated)'!$B4)*E$1)-EXP(-'PK parameters (simulated)'!$C4*E$1))</f>
        <v>1.3056163211333252</v>
      </c>
      <c r="F2">
        <f>'PK parameters (simulated)'!$G4*(EXP(-('PK parameters (simulated)'!$A4/'PK parameters (simulated)'!$B4)*F$1)-EXP(-'PK parameters (simulated)'!$C4*F$1))</f>
        <v>3.283285203717055</v>
      </c>
      <c r="G2">
        <f>'PK parameters (simulated)'!$G4*(EXP(-('PK parameters (simulated)'!$A4/'PK parameters (simulated)'!$B4)*G$1)-EXP(-'PK parameters (simulated)'!$C4*G$1))</f>
        <v>5.0629386436173975</v>
      </c>
      <c r="H2">
        <f>'PK parameters (simulated)'!$G4*(EXP(-('PK parameters (simulated)'!$A4/'PK parameters (simulated)'!$B4)*H$1)-EXP(-'PK parameters (simulated)'!$C4*H$1))</f>
        <v>6.118961010409229</v>
      </c>
      <c r="I2">
        <f>'PK parameters (simulated)'!$G4*(EXP(-('PK parameters (simulated)'!$A4/'PK parameters (simulated)'!$B4)*I$1)-EXP(-'PK parameters (simulated)'!$C4*I$1))</f>
        <v>5.66468230376696</v>
      </c>
      <c r="J2">
        <f>'PK parameters (simulated)'!$G4*(EXP(-('PK parameters (simulated)'!$A4/'PK parameters (simulated)'!$B4)*J$1)-EXP(-'PK parameters (simulated)'!$C4*J$1))</f>
        <v>4.754691196182742</v>
      </c>
      <c r="K2">
        <f>'PK parameters (simulated)'!$G4*(EXP(-('PK parameters (simulated)'!$A4/'PK parameters (simulated)'!$B4)*K$1)-EXP(-'PK parameters (simulated)'!$C4*K$1))</f>
        <v>2.9796910763642113</v>
      </c>
      <c r="L2">
        <f>'PK parameters (simulated)'!$G4*(EXP(-('PK parameters (simulated)'!$A4/'PK parameters (simulated)'!$B4)*L$1)-EXP(-'PK parameters (simulated)'!$C4*L$1))</f>
        <v>1.7598345786960388</v>
      </c>
      <c r="M2">
        <f>'PK parameters (simulated)'!$G4*(EXP(-('PK parameters (simulated)'!$A4/'PK parameters (simulated)'!$B4)*M$1)-EXP(-'PK parameters (simulated)'!$C4*M$1))</f>
        <v>0.5864576407832195</v>
      </c>
      <c r="N2">
        <f>'PK parameters (simulated)'!$G4*(EXP(-('PK parameters (simulated)'!$A4/'PK parameters (simulated)'!$B4)*N$1)-EXP(-'PK parameters (simulated)'!$C4*N$1))</f>
        <v>0.020847273798014442</v>
      </c>
      <c r="O2">
        <f>'PK parameters (simulated)'!$G4*(EXP(-('PK parameters (simulated)'!$A4/'PK parameters (simulated)'!$B4)*O$1)-EXP(-'PK parameters (simulated)'!$C4*O$1))</f>
        <v>0.0007395829112712228</v>
      </c>
      <c r="P2">
        <f>'PK parameters (simulated)'!$G4*(EXP(-('PK parameters (simulated)'!$A4/'PK parameters (simulated)'!$B4)*P$1)-EXP(-'PK parameters (simulated)'!$C4*P$1))</f>
        <v>2.6237514938197944E-05</v>
      </c>
    </row>
    <row r="3" spans="2:16" ht="12.75">
      <c r="B3">
        <f>'PK parameters (simulated)'!$G5*(EXP(-('PK parameters (simulated)'!$A5/'PK parameters (simulated)'!$B5)*B$1)-EXP(-'PK parameters (simulated)'!$C5*B$1))</f>
        <v>0</v>
      </c>
      <c r="C3">
        <f>'PK parameters (simulated)'!$G5*(EXP(-('PK parameters (simulated)'!$A5/'PK parameters (simulated)'!$B5)*C$1)-EXP(-'PK parameters (simulated)'!$C5*C$1))</f>
        <v>0.18579133835629738</v>
      </c>
      <c r="D3">
        <f>'PK parameters (simulated)'!$G5*(EXP(-('PK parameters (simulated)'!$A5/'PK parameters (simulated)'!$B5)*D$1)-EXP(-'PK parameters (simulated)'!$C5*D$1))</f>
        <v>0.8797629553118455</v>
      </c>
      <c r="E3">
        <f>'PK parameters (simulated)'!$G5*(EXP(-('PK parameters (simulated)'!$A5/'PK parameters (simulated)'!$B5)*E$1)-EXP(-'PK parameters (simulated)'!$C5*E$1))</f>
        <v>1.6455843667845598</v>
      </c>
      <c r="F3">
        <f>'PK parameters (simulated)'!$G5*(EXP(-('PK parameters (simulated)'!$A5/'PK parameters (simulated)'!$B5)*F$1)-EXP(-'PK parameters (simulated)'!$C5*F$1))</f>
        <v>3.8071041426822334</v>
      </c>
      <c r="G3">
        <f>'PK parameters (simulated)'!$G5*(EXP(-('PK parameters (simulated)'!$A5/'PK parameters (simulated)'!$B5)*G$1)-EXP(-'PK parameters (simulated)'!$C5*G$1))</f>
        <v>5.281066534086353</v>
      </c>
      <c r="H3">
        <f>'PK parameters (simulated)'!$G5*(EXP(-('PK parameters (simulated)'!$A5/'PK parameters (simulated)'!$B5)*H$1)-EXP(-'PK parameters (simulated)'!$C5*H$1))</f>
        <v>5.502985391297627</v>
      </c>
      <c r="I3">
        <f>'PK parameters (simulated)'!$G5*(EXP(-('PK parameters (simulated)'!$A5/'PK parameters (simulated)'!$B5)*I$1)-EXP(-'PK parameters (simulated)'!$C5*I$1))</f>
        <v>4.706710325147756</v>
      </c>
      <c r="J3">
        <f>'PK parameters (simulated)'!$G5*(EXP(-('PK parameters (simulated)'!$A5/'PK parameters (simulated)'!$B5)*J$1)-EXP(-'PK parameters (simulated)'!$C5*J$1))</f>
        <v>3.8337965041572875</v>
      </c>
      <c r="K3">
        <f>'PK parameters (simulated)'!$G5*(EXP(-('PK parameters (simulated)'!$A5/'PK parameters (simulated)'!$B5)*K$1)-EXP(-'PK parameters (simulated)'!$C5*K$1))</f>
        <v>2.4625911096005977</v>
      </c>
      <c r="L3">
        <f>'PK parameters (simulated)'!$G5*(EXP(-('PK parameters (simulated)'!$A5/'PK parameters (simulated)'!$B5)*L$1)-EXP(-'PK parameters (simulated)'!$C5*L$1))</f>
        <v>1.5704946585258708</v>
      </c>
      <c r="M3">
        <f>'PK parameters (simulated)'!$G5*(EXP(-('PK parameters (simulated)'!$A5/'PK parameters (simulated)'!$B5)*M$1)-EXP(-'PK parameters (simulated)'!$C5*M$1))</f>
        <v>0.6378507367100487</v>
      </c>
      <c r="N3">
        <f>'PK parameters (simulated)'!$G5*(EXP(-('PK parameters (simulated)'!$A5/'PK parameters (simulated)'!$B5)*N$1)-EXP(-'PK parameters (simulated)'!$C5*N$1))</f>
        <v>0.04272377539802408</v>
      </c>
      <c r="O3">
        <f>'PK parameters (simulated)'!$G5*(EXP(-('PK parameters (simulated)'!$A5/'PK parameters (simulated)'!$B5)*O$1)-EXP(-'PK parameters (simulated)'!$C5*O$1))</f>
        <v>0.0028616723031831995</v>
      </c>
      <c r="P3">
        <f>'PK parameters (simulated)'!$G5*(EXP(-('PK parameters (simulated)'!$A5/'PK parameters (simulated)'!$B5)*P$1)-EXP(-'PK parameters (simulated)'!$C5*P$1))</f>
        <v>0.00019167707662794828</v>
      </c>
    </row>
    <row r="4" spans="2:16" ht="12.75">
      <c r="B4">
        <f>'PK parameters (simulated)'!$G6*(EXP(-('PK parameters (simulated)'!$A6/'PK parameters (simulated)'!$B6)*B$1)-EXP(-'PK parameters (simulated)'!$C6*B$1))</f>
        <v>0</v>
      </c>
      <c r="C4">
        <f>'PK parameters (simulated)'!$G6*(EXP(-('PK parameters (simulated)'!$A6/'PK parameters (simulated)'!$B6)*C$1)-EXP(-'PK parameters (simulated)'!$C6*C$1))</f>
        <v>0.13377262477905016</v>
      </c>
      <c r="D4">
        <f>'PK parameters (simulated)'!$G6*(EXP(-('PK parameters (simulated)'!$A6/'PK parameters (simulated)'!$B6)*D$1)-EXP(-'PK parameters (simulated)'!$C6*D$1))</f>
        <v>0.643342313234408</v>
      </c>
      <c r="E4">
        <f>'PK parameters (simulated)'!$G6*(EXP(-('PK parameters (simulated)'!$A6/'PK parameters (simulated)'!$B6)*E$1)-EXP(-'PK parameters (simulated)'!$C6*E$1))</f>
        <v>1.2265131868794967</v>
      </c>
      <c r="F4">
        <f>'PK parameters (simulated)'!$G6*(EXP(-('PK parameters (simulated)'!$A6/'PK parameters (simulated)'!$B6)*F$1)-EXP(-'PK parameters (simulated)'!$C6*F$1))</f>
        <v>3.051125172305281</v>
      </c>
      <c r="G4">
        <f>'PK parameters (simulated)'!$G6*(EXP(-('PK parameters (simulated)'!$A6/'PK parameters (simulated)'!$B6)*G$1)-EXP(-'PK parameters (simulated)'!$C6*G$1))</f>
        <v>4.669040943348504</v>
      </c>
      <c r="H4">
        <f>'PK parameters (simulated)'!$G6*(EXP(-('PK parameters (simulated)'!$A6/'PK parameters (simulated)'!$B6)*H$1)-EXP(-'PK parameters (simulated)'!$C6*H$1))</f>
        <v>5.7219622382435595</v>
      </c>
      <c r="I4">
        <f>'PK parameters (simulated)'!$G6*(EXP(-('PK parameters (simulated)'!$A6/'PK parameters (simulated)'!$B6)*I$1)-EXP(-'PK parameters (simulated)'!$C6*I$1))</f>
        <v>5.558009068757114</v>
      </c>
      <c r="J4">
        <f>'PK parameters (simulated)'!$G6*(EXP(-('PK parameters (simulated)'!$A6/'PK parameters (simulated)'!$B6)*J$1)-EXP(-'PK parameters (simulated)'!$C6*J$1))</f>
        <v>5.029117065960765</v>
      </c>
      <c r="K4">
        <f>'PK parameters (simulated)'!$G6*(EXP(-('PK parameters (simulated)'!$A6/'PK parameters (simulated)'!$B6)*K$1)-EXP(-'PK parameters (simulated)'!$C6*K$1))</f>
        <v>3.8650161464843107</v>
      </c>
      <c r="L4">
        <f>'PK parameters (simulated)'!$G6*(EXP(-('PK parameters (simulated)'!$A6/'PK parameters (simulated)'!$B6)*L$1)-EXP(-'PK parameters (simulated)'!$C6*L$1))</f>
        <v>2.909091025183684</v>
      </c>
      <c r="M4">
        <f>'PK parameters (simulated)'!$G6*(EXP(-('PK parameters (simulated)'!$A6/'PK parameters (simulated)'!$B6)*M$1)-EXP(-'PK parameters (simulated)'!$C6*M$1))</f>
        <v>1.635423486129748</v>
      </c>
      <c r="N4">
        <f>'PK parameters (simulated)'!$G6*(EXP(-('PK parameters (simulated)'!$A6/'PK parameters (simulated)'!$B6)*N$1)-EXP(-'PK parameters (simulated)'!$C6*N$1))</f>
        <v>0.2898243271848442</v>
      </c>
      <c r="O4">
        <f>'PK parameters (simulated)'!$G6*(EXP(-('PK parameters (simulated)'!$A6/'PK parameters (simulated)'!$B6)*O$1)-EXP(-'PK parameters (simulated)'!$C6*O$1))</f>
        <v>0.05136034220138601</v>
      </c>
      <c r="P4">
        <f>'PK parameters (simulated)'!$G6*(EXP(-('PK parameters (simulated)'!$A6/'PK parameters (simulated)'!$B6)*P$1)-EXP(-'PK parameters (simulated)'!$C6*P$1))</f>
        <v>0.009101667809619558</v>
      </c>
    </row>
    <row r="5" spans="2:16" ht="12.75">
      <c r="B5">
        <f>'PK parameters (simulated)'!$G7*(EXP(-('PK parameters (simulated)'!$A7/'PK parameters (simulated)'!$B7)*B$1)-EXP(-'PK parameters (simulated)'!$C7*B$1))</f>
        <v>0</v>
      </c>
      <c r="C5">
        <f>'PK parameters (simulated)'!$G7*(EXP(-('PK parameters (simulated)'!$A7/'PK parameters (simulated)'!$B7)*C$1)-EXP(-'PK parameters (simulated)'!$C7*C$1))</f>
        <v>0.1158477545504284</v>
      </c>
      <c r="D5">
        <f>'PK parameters (simulated)'!$G7*(EXP(-('PK parameters (simulated)'!$A7/'PK parameters (simulated)'!$B7)*D$1)-EXP(-'PK parameters (simulated)'!$C7*D$1))</f>
        <v>0.5561002544581647</v>
      </c>
      <c r="E5">
        <f>'PK parameters (simulated)'!$G7*(EXP(-('PK parameters (simulated)'!$A7/'PK parameters (simulated)'!$B7)*E$1)-EXP(-'PK parameters (simulated)'!$C7*E$1))</f>
        <v>1.0576073291478452</v>
      </c>
      <c r="F5">
        <f>'PK parameters (simulated)'!$G7*(EXP(-('PK parameters (simulated)'!$A7/'PK parameters (simulated)'!$B7)*F$1)-EXP(-'PK parameters (simulated)'!$C7*F$1))</f>
        <v>2.602309070911505</v>
      </c>
      <c r="G5">
        <f>'PK parameters (simulated)'!$G7*(EXP(-('PK parameters (simulated)'!$A7/'PK parameters (simulated)'!$B7)*G$1)-EXP(-'PK parameters (simulated)'!$C7*G$1))</f>
        <v>3.9036249538833534</v>
      </c>
      <c r="H5">
        <f>'PK parameters (simulated)'!$G7*(EXP(-('PK parameters (simulated)'!$A7/'PK parameters (simulated)'!$B7)*H$1)-EXP(-'PK parameters (simulated)'!$C7*H$1))</f>
        <v>4.543088049073723</v>
      </c>
      <c r="I5">
        <f>'PK parameters (simulated)'!$G7*(EXP(-('PK parameters (simulated)'!$A7/'PK parameters (simulated)'!$B7)*I$1)-EXP(-'PK parameters (simulated)'!$C7*I$1))</f>
        <v>4.135531803883305</v>
      </c>
      <c r="J5">
        <f>'PK parameters (simulated)'!$G7*(EXP(-('PK parameters (simulated)'!$A7/'PK parameters (simulated)'!$B7)*J$1)-EXP(-'PK parameters (simulated)'!$C7*J$1))</f>
        <v>3.472537973701432</v>
      </c>
      <c r="K5">
        <f>'PK parameters (simulated)'!$G7*(EXP(-('PK parameters (simulated)'!$A7/'PK parameters (simulated)'!$B7)*K$1)-EXP(-'PK parameters (simulated)'!$C7*K$1))</f>
        <v>2.2587552472178425</v>
      </c>
      <c r="L5">
        <f>'PK parameters (simulated)'!$G7*(EXP(-('PK parameters (simulated)'!$A7/'PK parameters (simulated)'!$B7)*L$1)-EXP(-'PK parameters (simulated)'!$C7*L$1))</f>
        <v>1.4241900991176037</v>
      </c>
      <c r="M5">
        <f>'PK parameters (simulated)'!$G7*(EXP(-('PK parameters (simulated)'!$A7/'PK parameters (simulated)'!$B7)*M$1)-EXP(-'PK parameters (simulated)'!$C7*M$1))</f>
        <v>0.5577850905899666</v>
      </c>
      <c r="N5">
        <f>'PK parameters (simulated)'!$G7*(EXP(-('PK parameters (simulated)'!$A7/'PK parameters (simulated)'!$B7)*N$1)-EXP(-'PK parameters (simulated)'!$C7*N$1))</f>
        <v>0.033278349683283845</v>
      </c>
      <c r="O5">
        <f>'PK parameters (simulated)'!$G7*(EXP(-('PK parameters (simulated)'!$A7/'PK parameters (simulated)'!$B7)*O$1)-EXP(-'PK parameters (simulated)'!$C7*O$1))</f>
        <v>0.0019851967129158846</v>
      </c>
      <c r="P5">
        <f>'PK parameters (simulated)'!$G7*(EXP(-('PK parameters (simulated)'!$A7/'PK parameters (simulated)'!$B7)*P$1)-EXP(-'PK parameters (simulated)'!$C7*P$1))</f>
        <v>0.0001184255219242624</v>
      </c>
    </row>
    <row r="6" spans="2:16" ht="12.75">
      <c r="B6">
        <f>'PK parameters (simulated)'!$G8*(EXP(-('PK parameters (simulated)'!$A8/'PK parameters (simulated)'!$B8)*B$1)-EXP(-'PK parameters (simulated)'!$C8*B$1))</f>
        <v>0</v>
      </c>
      <c r="C6">
        <f>'PK parameters (simulated)'!$G8*(EXP(-('PK parameters (simulated)'!$A8/'PK parameters (simulated)'!$B8)*C$1)-EXP(-'PK parameters (simulated)'!$C8*C$1))</f>
        <v>0.14320694184655813</v>
      </c>
      <c r="D6">
        <f>'PK parameters (simulated)'!$G8*(EXP(-('PK parameters (simulated)'!$A8/'PK parameters (simulated)'!$B8)*D$1)-EXP(-'PK parameters (simulated)'!$C8*D$1))</f>
        <v>0.6910780914895526</v>
      </c>
      <c r="E6">
        <f>'PK parameters (simulated)'!$G8*(EXP(-('PK parameters (simulated)'!$A8/'PK parameters (simulated)'!$B8)*E$1)-EXP(-'PK parameters (simulated)'!$C8*E$1))</f>
        <v>1.3228083742127357</v>
      </c>
      <c r="F6">
        <f>'PK parameters (simulated)'!$G8*(EXP(-('PK parameters (simulated)'!$A8/'PK parameters (simulated)'!$B8)*F$1)-EXP(-'PK parameters (simulated)'!$C8*F$1))</f>
        <v>3.333537548216235</v>
      </c>
      <c r="G6">
        <f>'PK parameters (simulated)'!$G8*(EXP(-('PK parameters (simulated)'!$A8/'PK parameters (simulated)'!$B8)*G$1)-EXP(-'PK parameters (simulated)'!$C8*G$1))</f>
        <v>5.153988816083503</v>
      </c>
      <c r="H6">
        <f>'PK parameters (simulated)'!$G8*(EXP(-('PK parameters (simulated)'!$A8/'PK parameters (simulated)'!$B8)*H$1)-EXP(-'PK parameters (simulated)'!$C8*H$1))</f>
        <v>6.250358349830025</v>
      </c>
      <c r="I6">
        <f>'PK parameters (simulated)'!$G8*(EXP(-('PK parameters (simulated)'!$A8/'PK parameters (simulated)'!$B8)*I$1)-EXP(-'PK parameters (simulated)'!$C8*I$1))</f>
        <v>5.7928078319193315</v>
      </c>
      <c r="J6">
        <f>'PK parameters (simulated)'!$G8*(EXP(-('PK parameters (simulated)'!$A8/'PK parameters (simulated)'!$B8)*J$1)-EXP(-'PK parameters (simulated)'!$C8*J$1))</f>
        <v>4.857760528227307</v>
      </c>
      <c r="K6">
        <f>'PK parameters (simulated)'!$G8*(EXP(-('PK parameters (simulated)'!$A8/'PK parameters (simulated)'!$B8)*K$1)-EXP(-'PK parameters (simulated)'!$C8*K$1))</f>
        <v>3.0239247380912126</v>
      </c>
      <c r="L6">
        <f>'PK parameters (simulated)'!$G8*(EXP(-('PK parameters (simulated)'!$A8/'PK parameters (simulated)'!$B8)*L$1)-EXP(-'PK parameters (simulated)'!$C8*L$1))</f>
        <v>1.7661120446595506</v>
      </c>
      <c r="M6">
        <f>'PK parameters (simulated)'!$G8*(EXP(-('PK parameters (simulated)'!$A8/'PK parameters (simulated)'!$B8)*M$1)-EXP(-'PK parameters (simulated)'!$C8*M$1))</f>
        <v>0.5718704764879812</v>
      </c>
      <c r="N6">
        <f>'PK parameters (simulated)'!$G8*(EXP(-('PK parameters (simulated)'!$A8/'PK parameters (simulated)'!$B8)*N$1)-EXP(-'PK parameters (simulated)'!$C8*N$1))</f>
        <v>0.01846469420546522</v>
      </c>
      <c r="O6">
        <f>'PK parameters (simulated)'!$G8*(EXP(-('PK parameters (simulated)'!$A8/'PK parameters (simulated)'!$B8)*O$1)-EXP(-'PK parameters (simulated)'!$C8*O$1))</f>
        <v>0.0005944648035665024</v>
      </c>
      <c r="P6">
        <f>'PK parameters (simulated)'!$G8*(EXP(-('PK parameters (simulated)'!$A8/'PK parameters (simulated)'!$B8)*P$1)-EXP(-'PK parameters (simulated)'!$C8*P$1))</f>
        <v>1.913843866310473E-05</v>
      </c>
    </row>
    <row r="7" spans="2:16" ht="12.75">
      <c r="B7">
        <f>'PK parameters (simulated)'!$G9*(EXP(-('PK parameters (simulated)'!$A9/'PK parameters (simulated)'!$B9)*B$1)-EXP(-'PK parameters (simulated)'!$C9*B$1))</f>
        <v>0</v>
      </c>
      <c r="C7">
        <f>'PK parameters (simulated)'!$G9*(EXP(-('PK parameters (simulated)'!$A9/'PK parameters (simulated)'!$B9)*C$1)-EXP(-'PK parameters (simulated)'!$C9*C$1))</f>
        <v>0.18768859845365235</v>
      </c>
      <c r="D7">
        <f>'PK parameters (simulated)'!$G9*(EXP(-('PK parameters (simulated)'!$A9/'PK parameters (simulated)'!$B9)*D$1)-EXP(-'PK parameters (simulated)'!$C9*D$1))</f>
        <v>0.8935100263034866</v>
      </c>
      <c r="E7">
        <f>'PK parameters (simulated)'!$G9*(EXP(-('PK parameters (simulated)'!$A9/'PK parameters (simulated)'!$B9)*E$1)-EXP(-'PK parameters (simulated)'!$C9*E$1))</f>
        <v>1.6819498779846702</v>
      </c>
      <c r="F7">
        <f>'PK parameters (simulated)'!$G9*(EXP(-('PK parameters (simulated)'!$A9/'PK parameters (simulated)'!$B9)*F$1)-EXP(-'PK parameters (simulated)'!$C9*F$1))</f>
        <v>3.9769146202176846</v>
      </c>
      <c r="G7">
        <f>'PK parameters (simulated)'!$G9*(EXP(-('PK parameters (simulated)'!$A9/'PK parameters (simulated)'!$B9)*G$1)-EXP(-'PK parameters (simulated)'!$C9*G$1))</f>
        <v>5.639788766757644</v>
      </c>
      <c r="H7">
        <f>'PK parameters (simulated)'!$G9*(EXP(-('PK parameters (simulated)'!$A9/'PK parameters (simulated)'!$B9)*H$1)-EXP(-'PK parameters (simulated)'!$C9*H$1))</f>
        <v>5.9371759966934325</v>
      </c>
      <c r="I7">
        <f>'PK parameters (simulated)'!$G9*(EXP(-('PK parameters (simulated)'!$A9/'PK parameters (simulated)'!$B9)*I$1)-EXP(-'PK parameters (simulated)'!$C9*I$1))</f>
        <v>4.955253129816864</v>
      </c>
      <c r="J7">
        <f>'PK parameters (simulated)'!$G9*(EXP(-('PK parameters (simulated)'!$A9/'PK parameters (simulated)'!$B9)*J$1)-EXP(-'PK parameters (simulated)'!$C9*J$1))</f>
        <v>3.853268102675071</v>
      </c>
      <c r="K7">
        <f>'PK parameters (simulated)'!$G9*(EXP(-('PK parameters (simulated)'!$A9/'PK parameters (simulated)'!$B9)*K$1)-EXP(-'PK parameters (simulated)'!$C9*K$1))</f>
        <v>2.1877660563595844</v>
      </c>
      <c r="L7">
        <f>'PK parameters (simulated)'!$G9*(EXP(-('PK parameters (simulated)'!$A9/'PK parameters (simulated)'!$B9)*L$1)-EXP(-'PK parameters (simulated)'!$C9*L$1))</f>
        <v>1.2167156524244271</v>
      </c>
      <c r="M7">
        <f>'PK parameters (simulated)'!$G9*(EXP(-('PK parameters (simulated)'!$A9/'PK parameters (simulated)'!$B9)*M$1)-EXP(-'PK parameters (simulated)'!$C9*M$1))</f>
        <v>0.37348119172691296</v>
      </c>
      <c r="N7">
        <f>'PK parameters (simulated)'!$G9*(EXP(-('PK parameters (simulated)'!$A9/'PK parameters (simulated)'!$B9)*N$1)-EXP(-'PK parameters (simulated)'!$C9*N$1))</f>
        <v>0.010774921831277696</v>
      </c>
      <c r="O7">
        <f>'PK parameters (simulated)'!$G9*(EXP(-('PK parameters (simulated)'!$A9/'PK parameters (simulated)'!$B9)*O$1)-EXP(-'PK parameters (simulated)'!$C9*O$1))</f>
        <v>0.00031084816782514225</v>
      </c>
      <c r="P7">
        <f>'PK parameters (simulated)'!$G9*(EXP(-('PK parameters (simulated)'!$A9/'PK parameters (simulated)'!$B9)*P$1)-EXP(-'PK parameters (simulated)'!$C9*P$1))</f>
        <v>8.967729408058924E-06</v>
      </c>
    </row>
    <row r="8" spans="2:16" ht="12.75">
      <c r="B8">
        <f>'PK parameters (simulated)'!$G10*(EXP(-('PK parameters (simulated)'!$A10/'PK parameters (simulated)'!$B10)*B$1)-EXP(-'PK parameters (simulated)'!$C10*B$1))</f>
        <v>0</v>
      </c>
      <c r="C8">
        <f>'PK parameters (simulated)'!$G10*(EXP(-('PK parameters (simulated)'!$A10/'PK parameters (simulated)'!$B10)*C$1)-EXP(-'PK parameters (simulated)'!$C10*C$1))</f>
        <v>0.15390389950846103</v>
      </c>
      <c r="D8">
        <f>'PK parameters (simulated)'!$G10*(EXP(-('PK parameters (simulated)'!$A10/'PK parameters (simulated)'!$B10)*D$1)-EXP(-'PK parameters (simulated)'!$C10*D$1))</f>
        <v>0.7383350967718906</v>
      </c>
      <c r="E8">
        <f>'PK parameters (simulated)'!$G10*(EXP(-('PK parameters (simulated)'!$A10/'PK parameters (simulated)'!$B10)*E$1)-EXP(-'PK parameters (simulated)'!$C10*E$1))</f>
        <v>1.403278120374076</v>
      </c>
      <c r="F8">
        <f>'PK parameters (simulated)'!$G10*(EXP(-('PK parameters (simulated)'!$A10/'PK parameters (simulated)'!$B10)*F$1)-EXP(-'PK parameters (simulated)'!$C10*F$1))</f>
        <v>3.447956342991773</v>
      </c>
      <c r="G8">
        <f>'PK parameters (simulated)'!$G10*(EXP(-('PK parameters (simulated)'!$A10/'PK parameters (simulated)'!$B10)*G$1)-EXP(-'PK parameters (simulated)'!$C10*G$1))</f>
        <v>5.178973584301163</v>
      </c>
      <c r="H8">
        <f>'PK parameters (simulated)'!$G10*(EXP(-('PK parameters (simulated)'!$A10/'PK parameters (simulated)'!$B10)*H$1)-EXP(-'PK parameters (simulated)'!$C10*H$1))</f>
        <v>6.113456142234335</v>
      </c>
      <c r="I8">
        <f>'PK parameters (simulated)'!$G10*(EXP(-('PK parameters (simulated)'!$A10/'PK parameters (simulated)'!$B10)*I$1)-EXP(-'PK parameters (simulated)'!$C10*I$1))</f>
        <v>5.718392862152332</v>
      </c>
      <c r="J8">
        <f>'PK parameters (simulated)'!$G10*(EXP(-('PK parameters (simulated)'!$A10/'PK parameters (simulated)'!$B10)*J$1)-EXP(-'PK parameters (simulated)'!$C10*J$1))</f>
        <v>4.981720227697394</v>
      </c>
      <c r="K8">
        <f>'PK parameters (simulated)'!$G10*(EXP(-('PK parameters (simulated)'!$A10/'PK parameters (simulated)'!$B10)*K$1)-EXP(-'PK parameters (simulated)'!$C10*K$1))</f>
        <v>3.547909775543994</v>
      </c>
      <c r="L8">
        <f>'PK parameters (simulated)'!$G10*(EXP(-('PK parameters (simulated)'!$A10/'PK parameters (simulated)'!$B10)*L$1)-EXP(-'PK parameters (simulated)'!$C10*L$1))</f>
        <v>2.4742348315530753</v>
      </c>
      <c r="M8">
        <f>'PK parameters (simulated)'!$G10*(EXP(-('PK parameters (simulated)'!$A10/'PK parameters (simulated)'!$B10)*M$1)-EXP(-'PK parameters (simulated)'!$C10*M$1))</f>
        <v>1.1939752005387523</v>
      </c>
      <c r="N8">
        <f>'PK parameters (simulated)'!$G10*(EXP(-('PK parameters (simulated)'!$A10/'PK parameters (simulated)'!$B10)*N$1)-EXP(-'PK parameters (simulated)'!$C10*N$1))</f>
        <v>0.1338206394691991</v>
      </c>
      <c r="O8">
        <f>'PK parameters (simulated)'!$G10*(EXP(-('PK parameters (simulated)'!$A10/'PK parameters (simulated)'!$B10)*O$1)-EXP(-'PK parameters (simulated)'!$C10*O$1))</f>
        <v>0.014998195958613922</v>
      </c>
      <c r="P8">
        <f>'PK parameters (simulated)'!$G10*(EXP(-('PK parameters (simulated)'!$A10/'PK parameters (simulated)'!$B10)*P$1)-EXP(-'PK parameters (simulated)'!$C10*P$1))</f>
        <v>0.0016809505823402095</v>
      </c>
    </row>
    <row r="9" spans="2:16" ht="12.75">
      <c r="B9">
        <f>'PK parameters (simulated)'!$G11*(EXP(-('PK parameters (simulated)'!$A11/'PK parameters (simulated)'!$B11)*B$1)-EXP(-'PK parameters (simulated)'!$C11*B$1))</f>
        <v>0</v>
      </c>
      <c r="C9">
        <f>'PK parameters (simulated)'!$G11*(EXP(-('PK parameters (simulated)'!$A11/'PK parameters (simulated)'!$B11)*C$1)-EXP(-'PK parameters (simulated)'!$C11*C$1))</f>
        <v>0.0890588097033203</v>
      </c>
      <c r="D9">
        <f>'PK parameters (simulated)'!$G11*(EXP(-('PK parameters (simulated)'!$A11/'PK parameters (simulated)'!$B11)*D$1)-EXP(-'PK parameters (simulated)'!$C11*D$1))</f>
        <v>0.4307387799823309</v>
      </c>
      <c r="E9">
        <f>'PK parameters (simulated)'!$G11*(EXP(-('PK parameters (simulated)'!$A11/'PK parameters (simulated)'!$B11)*E$1)-EXP(-'PK parameters (simulated)'!$C11*E$1))</f>
        <v>0.8268462354240756</v>
      </c>
      <c r="F9">
        <f>'PK parameters (simulated)'!$G11*(EXP(-('PK parameters (simulated)'!$A11/'PK parameters (simulated)'!$B11)*F$1)-EXP(-'PK parameters (simulated)'!$C11*F$1))</f>
        <v>2.108894287904716</v>
      </c>
      <c r="G9">
        <f>'PK parameters (simulated)'!$G11*(EXP(-('PK parameters (simulated)'!$A11/'PK parameters (simulated)'!$B11)*G$1)-EXP(-'PK parameters (simulated)'!$C11*G$1))</f>
        <v>3.325778773055674</v>
      </c>
      <c r="H9">
        <f>'PK parameters (simulated)'!$G11*(EXP(-('PK parameters (simulated)'!$A11/'PK parameters (simulated)'!$B11)*H$1)-EXP(-'PK parameters (simulated)'!$C11*H$1))</f>
        <v>4.22215014610188</v>
      </c>
      <c r="I9">
        <f>'PK parameters (simulated)'!$G11*(EXP(-('PK parameters (simulated)'!$A11/'PK parameters (simulated)'!$B11)*I$1)-EXP(-'PK parameters (simulated)'!$C11*I$1))</f>
        <v>4.127687761868194</v>
      </c>
      <c r="J9">
        <f>'PK parameters (simulated)'!$G11*(EXP(-('PK parameters (simulated)'!$A11/'PK parameters (simulated)'!$B11)*J$1)-EXP(-'PK parameters (simulated)'!$C11*J$1))</f>
        <v>3.675599494635473</v>
      </c>
      <c r="K9">
        <f>'PK parameters (simulated)'!$G11*(EXP(-('PK parameters (simulated)'!$A11/'PK parameters (simulated)'!$B11)*K$1)-EXP(-'PK parameters (simulated)'!$C11*K$1))</f>
        <v>2.6200119084949693</v>
      </c>
      <c r="L9">
        <f>'PK parameters (simulated)'!$G11*(EXP(-('PK parameters (simulated)'!$A11/'PK parameters (simulated)'!$B11)*L$1)-EXP(-'PK parameters (simulated)'!$C11*L$1))</f>
        <v>1.776120979856889</v>
      </c>
      <c r="M9">
        <f>'PK parameters (simulated)'!$G11*(EXP(-('PK parameters (simulated)'!$A11/'PK parameters (simulated)'!$B11)*M$1)-EXP(-'PK parameters (simulated)'!$C11*M$1))</f>
        <v>0.7889458000352795</v>
      </c>
      <c r="N9">
        <f>'PK parameters (simulated)'!$G11*(EXP(-('PK parameters (simulated)'!$A11/'PK parameters (simulated)'!$B11)*N$1)-EXP(-'PK parameters (simulated)'!$C11*N$1))</f>
        <v>0.06745185728380687</v>
      </c>
      <c r="O9">
        <f>'PK parameters (simulated)'!$G11*(EXP(-('PK parameters (simulated)'!$A11/'PK parameters (simulated)'!$B11)*O$1)-EXP(-'PK parameters (simulated)'!$C11*O$1))</f>
        <v>0.005761586565888548</v>
      </c>
      <c r="P9">
        <f>'PK parameters (simulated)'!$G11*(EXP(-('PK parameters (simulated)'!$A11/'PK parameters (simulated)'!$B11)*P$1)-EXP(-'PK parameters (simulated)'!$C11*P$1))</f>
        <v>0.0004921414043854499</v>
      </c>
    </row>
    <row r="10" spans="2:16" ht="12.75">
      <c r="B10">
        <f>'PK parameters (simulated)'!$G12*(EXP(-('PK parameters (simulated)'!$A12/'PK parameters (simulated)'!$B12)*B$1)-EXP(-'PK parameters (simulated)'!$C12*B$1))</f>
        <v>0</v>
      </c>
      <c r="C10">
        <f>'PK parameters (simulated)'!$G12*(EXP(-('PK parameters (simulated)'!$A12/'PK parameters (simulated)'!$B12)*C$1)-EXP(-'PK parameters (simulated)'!$C12*C$1))</f>
        <v>0.16669445643110703</v>
      </c>
      <c r="D10">
        <f>'PK parameters (simulated)'!$G12*(EXP(-('PK parameters (simulated)'!$A12/'PK parameters (simulated)'!$B12)*D$1)-EXP(-'PK parameters (simulated)'!$C12*D$1))</f>
        <v>0.8013874765325665</v>
      </c>
      <c r="E10">
        <f>'PK parameters (simulated)'!$G12*(EXP(-('PK parameters (simulated)'!$A12/'PK parameters (simulated)'!$B12)*E$1)-EXP(-'PK parameters (simulated)'!$C12*E$1))</f>
        <v>1.5269543487378172</v>
      </c>
      <c r="F10">
        <f>'PK parameters (simulated)'!$G12*(EXP(-('PK parameters (simulated)'!$A12/'PK parameters (simulated)'!$B12)*F$1)-EXP(-'PK parameters (simulated)'!$C12*F$1))</f>
        <v>3.7846154069847713</v>
      </c>
      <c r="G10">
        <f>'PK parameters (simulated)'!$G12*(EXP(-('PK parameters (simulated)'!$A12/'PK parameters (simulated)'!$B12)*G$1)-EXP(-'PK parameters (simulated)'!$C12*G$1))</f>
        <v>5.7360791758865926</v>
      </c>
      <c r="H10">
        <f>'PK parameters (simulated)'!$G12*(EXP(-('PK parameters (simulated)'!$A12/'PK parameters (simulated)'!$B12)*H$1)-EXP(-'PK parameters (simulated)'!$C12*H$1))</f>
        <v>6.801308405214402</v>
      </c>
      <c r="I10">
        <f>'PK parameters (simulated)'!$G12*(EXP(-('PK parameters (simulated)'!$A12/'PK parameters (simulated)'!$B12)*I$1)-EXP(-'PK parameters (simulated)'!$C12*I$1))</f>
        <v>6.2929485524582995</v>
      </c>
      <c r="J10">
        <f>'PK parameters (simulated)'!$G12*(EXP(-('PK parameters (simulated)'!$A12/'PK parameters (simulated)'!$B12)*J$1)-EXP(-'PK parameters (simulated)'!$C12*J$1))</f>
        <v>5.361219909574618</v>
      </c>
      <c r="K10">
        <f>'PK parameters (simulated)'!$G12*(EXP(-('PK parameters (simulated)'!$A12/'PK parameters (simulated)'!$B12)*K$1)-EXP(-'PK parameters (simulated)'!$C12*K$1))</f>
        <v>3.5774168043306465</v>
      </c>
      <c r="L10">
        <f>'PK parameters (simulated)'!$G12*(EXP(-('PK parameters (simulated)'!$A12/'PK parameters (simulated)'!$B12)*L$1)-EXP(-'PK parameters (simulated)'!$C12*L$1))</f>
        <v>2.3086507100707725</v>
      </c>
      <c r="M10">
        <f>'PK parameters (simulated)'!$G12*(EXP(-('PK parameters (simulated)'!$A12/'PK parameters (simulated)'!$B12)*M$1)-EXP(-'PK parameters (simulated)'!$C12*M$1))</f>
        <v>0.9453904055342834</v>
      </c>
      <c r="N10">
        <f>'PK parameters (simulated)'!$G12*(EXP(-('PK parameters (simulated)'!$A12/'PK parameters (simulated)'!$B12)*N$1)-EXP(-'PK parameters (simulated)'!$C12*N$1))</f>
        <v>0.06438280670345363</v>
      </c>
      <c r="O10">
        <f>'PK parameters (simulated)'!$G12*(EXP(-('PK parameters (simulated)'!$A12/'PK parameters (simulated)'!$B12)*O$1)-EXP(-'PK parameters (simulated)'!$C12*O$1))</f>
        <v>0.004383874970603023</v>
      </c>
      <c r="P10">
        <f>'PK parameters (simulated)'!$G12*(EXP(-('PK parameters (simulated)'!$A12/'PK parameters (simulated)'!$B12)*P$1)-EXP(-'PK parameters (simulated)'!$C12*P$1))</f>
        <v>0.0002985014204248915</v>
      </c>
    </row>
    <row r="11" spans="2:16" ht="12.75">
      <c r="B11">
        <f>'PK parameters (simulated)'!$G13*(EXP(-('PK parameters (simulated)'!$A13/'PK parameters (simulated)'!$B13)*B$1)-EXP(-'PK parameters (simulated)'!$C13*B$1))</f>
        <v>0</v>
      </c>
      <c r="C11">
        <f>'PK parameters (simulated)'!$G13*(EXP(-('PK parameters (simulated)'!$A13/'PK parameters (simulated)'!$B13)*C$1)-EXP(-'PK parameters (simulated)'!$C13*C$1))</f>
        <v>0.14774274072342503</v>
      </c>
      <c r="D11">
        <f>'PK parameters (simulated)'!$G13*(EXP(-('PK parameters (simulated)'!$A13/'PK parameters (simulated)'!$B13)*D$1)-EXP(-'PK parameters (simulated)'!$C13*D$1))</f>
        <v>0.7132926149246211</v>
      </c>
      <c r="E11">
        <f>'PK parameters (simulated)'!$G13*(EXP(-('PK parameters (simulated)'!$A13/'PK parameters (simulated)'!$B13)*E$1)-EXP(-'PK parameters (simulated)'!$C13*E$1))</f>
        <v>1.3662657367548332</v>
      </c>
      <c r="F11">
        <f>'PK parameters (simulated)'!$G13*(EXP(-('PK parameters (simulated)'!$A13/'PK parameters (simulated)'!$B13)*F$1)-EXP(-'PK parameters (simulated)'!$C13*F$1))</f>
        <v>3.4568648113423004</v>
      </c>
      <c r="G11">
        <f>'PK parameters (simulated)'!$G13*(EXP(-('PK parameters (simulated)'!$A13/'PK parameters (simulated)'!$B13)*G$1)-EXP(-'PK parameters (simulated)'!$C13*G$1))</f>
        <v>5.397075701094833</v>
      </c>
      <c r="H11">
        <f>'PK parameters (simulated)'!$G13*(EXP(-('PK parameters (simulated)'!$A13/'PK parameters (simulated)'!$B13)*H$1)-EXP(-'PK parameters (simulated)'!$C13*H$1))</f>
        <v>6.761511902144292</v>
      </c>
      <c r="I11">
        <f>'PK parameters (simulated)'!$G13*(EXP(-('PK parameters (simulated)'!$A13/'PK parameters (simulated)'!$B13)*I$1)-EXP(-'PK parameters (simulated)'!$C13*I$1))</f>
        <v>6.577070072221043</v>
      </c>
      <c r="J11">
        <f>'PK parameters (simulated)'!$G13*(EXP(-('PK parameters (simulated)'!$A13/'PK parameters (simulated)'!$B13)*J$1)-EXP(-'PK parameters (simulated)'!$C13*J$1))</f>
        <v>5.867221908752209</v>
      </c>
      <c r="K11">
        <f>'PK parameters (simulated)'!$G13*(EXP(-('PK parameters (simulated)'!$A13/'PK parameters (simulated)'!$B13)*K$1)-EXP(-'PK parameters (simulated)'!$C13*K$1))</f>
        <v>4.258672765232219</v>
      </c>
      <c r="L11">
        <f>'PK parameters (simulated)'!$G13*(EXP(-('PK parameters (simulated)'!$A13/'PK parameters (simulated)'!$B13)*L$1)-EXP(-'PK parameters (simulated)'!$C13*L$1))</f>
        <v>2.972986504700452</v>
      </c>
      <c r="M11">
        <f>'PK parameters (simulated)'!$G13*(EXP(-('PK parameters (simulated)'!$A13/'PK parameters (simulated)'!$B13)*M$1)-EXP(-'PK parameters (simulated)'!$C13*M$1))</f>
        <v>1.4174934957719967</v>
      </c>
      <c r="N11">
        <f>'PK parameters (simulated)'!$G13*(EXP(-('PK parameters (simulated)'!$A13/'PK parameters (simulated)'!$B13)*N$1)-EXP(-'PK parameters (simulated)'!$C13*N$1))</f>
        <v>0.15174941371214523</v>
      </c>
      <c r="O11">
        <f>'PK parameters (simulated)'!$G13*(EXP(-('PK parameters (simulated)'!$A13/'PK parameters (simulated)'!$B13)*O$1)-EXP(-'PK parameters (simulated)'!$C13*O$1))</f>
        <v>0.016240556198808122</v>
      </c>
      <c r="P11">
        <f>'PK parameters (simulated)'!$G13*(EXP(-('PK parameters (simulated)'!$A13/'PK parameters (simulated)'!$B13)*P$1)-EXP(-'PK parameters (simulated)'!$C13*P$1))</f>
        <v>0.0017380999029610383</v>
      </c>
    </row>
    <row r="12" spans="2:16" ht="12.75">
      <c r="B12">
        <f>'PK parameters (simulated)'!$G14*(EXP(-('PK parameters (simulated)'!$A14/'PK parameters (simulated)'!$B14)*B$1)-EXP(-'PK parameters (simulated)'!$C14*B$1))</f>
        <v>0</v>
      </c>
      <c r="C12">
        <f>'PK parameters (simulated)'!$G14*(EXP(-('PK parameters (simulated)'!$A14/'PK parameters (simulated)'!$B14)*C$1)-EXP(-'PK parameters (simulated)'!$C14*C$1))</f>
        <v>0.18888479043794773</v>
      </c>
      <c r="D12">
        <f>'PK parameters (simulated)'!$G14*(EXP(-('PK parameters (simulated)'!$A14/'PK parameters (simulated)'!$B14)*D$1)-EXP(-'PK parameters (simulated)'!$C14*D$1))</f>
        <v>0.8982615494785313</v>
      </c>
      <c r="E12">
        <f>'PK parameters (simulated)'!$G14*(EXP(-('PK parameters (simulated)'!$A14/'PK parameters (simulated)'!$B14)*E$1)-EXP(-'PK parameters (simulated)'!$C14*E$1))</f>
        <v>1.6892058911289665</v>
      </c>
      <c r="F12">
        <f>'PK parameters (simulated)'!$G14*(EXP(-('PK parameters (simulated)'!$A14/'PK parameters (simulated)'!$B14)*F$1)-EXP(-'PK parameters (simulated)'!$C14*F$1))</f>
        <v>3.991906499041777</v>
      </c>
      <c r="G12">
        <f>'PK parameters (simulated)'!$G14*(EXP(-('PK parameters (simulated)'!$A14/'PK parameters (simulated)'!$B14)*G$1)-EXP(-'PK parameters (simulated)'!$C14*G$1))</f>
        <v>5.713700147923395</v>
      </c>
      <c r="H12">
        <f>'PK parameters (simulated)'!$G14*(EXP(-('PK parameters (simulated)'!$A14/'PK parameters (simulated)'!$B14)*H$1)-EXP(-'PK parameters (simulated)'!$C14*H$1))</f>
        <v>6.3287297612718225</v>
      </c>
      <c r="I12">
        <f>'PK parameters (simulated)'!$G14*(EXP(-('PK parameters (simulated)'!$A14/'PK parameters (simulated)'!$B14)*I$1)-EXP(-'PK parameters (simulated)'!$C14*I$1))</f>
        <v>5.7450138761030285</v>
      </c>
      <c r="J12">
        <f>'PK parameters (simulated)'!$G14*(EXP(-('PK parameters (simulated)'!$A14/'PK parameters (simulated)'!$B14)*J$1)-EXP(-'PK parameters (simulated)'!$C14*J$1))</f>
        <v>4.962305564880074</v>
      </c>
      <c r="K12">
        <f>'PK parameters (simulated)'!$G14*(EXP(-('PK parameters (simulated)'!$A14/'PK parameters (simulated)'!$B14)*K$1)-EXP(-'PK parameters (simulated)'!$C14*K$1))</f>
        <v>3.5807140046782138</v>
      </c>
      <c r="L12">
        <f>'PK parameters (simulated)'!$G14*(EXP(-('PK parameters (simulated)'!$A14/'PK parameters (simulated)'!$B14)*L$1)-EXP(-'PK parameters (simulated)'!$C14*L$1))</f>
        <v>2.5643917165811896</v>
      </c>
      <c r="M12">
        <f>'PK parameters (simulated)'!$G14*(EXP(-('PK parameters (simulated)'!$A14/'PK parameters (simulated)'!$B14)*M$1)-EXP(-'PK parameters (simulated)'!$C14*M$1))</f>
        <v>1.3132908216243655</v>
      </c>
      <c r="N12">
        <f>'PK parameters (simulated)'!$G14*(EXP(-('PK parameters (simulated)'!$A14/'PK parameters (simulated)'!$B14)*N$1)-EXP(-'PK parameters (simulated)'!$C14*N$1))</f>
        <v>0.1763528690149111</v>
      </c>
      <c r="O12">
        <f>'PK parameters (simulated)'!$G14*(EXP(-('PK parameters (simulated)'!$A14/'PK parameters (simulated)'!$B14)*O$1)-EXP(-'PK parameters (simulated)'!$C14*O$1))</f>
        <v>0.023681206011203482</v>
      </c>
      <c r="P12">
        <f>'PK parameters (simulated)'!$G14*(EXP(-('PK parameters (simulated)'!$A14/'PK parameters (simulated)'!$B14)*P$1)-EXP(-'PK parameters (simulated)'!$C14*P$1))</f>
        <v>0.0031799852266498276</v>
      </c>
    </row>
    <row r="13" spans="2:16" ht="12.75">
      <c r="B13">
        <f>'PK parameters (simulated)'!$G15*(EXP(-('PK parameters (simulated)'!$A15/'PK parameters (simulated)'!$B15)*B$1)-EXP(-'PK parameters (simulated)'!$C15*B$1))</f>
        <v>0</v>
      </c>
      <c r="C13">
        <f>'PK parameters (simulated)'!$G15*(EXP(-('PK parameters (simulated)'!$A15/'PK parameters (simulated)'!$B15)*C$1)-EXP(-'PK parameters (simulated)'!$C15*C$1))</f>
        <v>0.11514370618753071</v>
      </c>
      <c r="D13">
        <f>'PK parameters (simulated)'!$G15*(EXP(-('PK parameters (simulated)'!$A15/'PK parameters (simulated)'!$B15)*D$1)-EXP(-'PK parameters (simulated)'!$C15*D$1))</f>
        <v>0.557424346837524</v>
      </c>
      <c r="E13">
        <f>'PK parameters (simulated)'!$G15*(EXP(-('PK parameters (simulated)'!$A15/'PK parameters (simulated)'!$B15)*E$1)-EXP(-'PK parameters (simulated)'!$C15*E$1))</f>
        <v>1.071235569365793</v>
      </c>
      <c r="F13">
        <f>'PK parameters (simulated)'!$G15*(EXP(-('PK parameters (simulated)'!$A15/'PK parameters (simulated)'!$B15)*F$1)-EXP(-'PK parameters (simulated)'!$C15*F$1))</f>
        <v>2.7429466036183516</v>
      </c>
      <c r="G13">
        <f>'PK parameters (simulated)'!$G15*(EXP(-('PK parameters (simulated)'!$A15/'PK parameters (simulated)'!$B15)*G$1)-EXP(-'PK parameters (simulated)'!$C15*G$1))</f>
        <v>4.343732459168266</v>
      </c>
      <c r="H13">
        <f>'PK parameters (simulated)'!$G15*(EXP(-('PK parameters (simulated)'!$A15/'PK parameters (simulated)'!$B15)*H$1)-EXP(-'PK parameters (simulated)'!$C15*H$1))</f>
        <v>5.527333427976633</v>
      </c>
      <c r="I13">
        <f>'PK parameters (simulated)'!$G15*(EXP(-('PK parameters (simulated)'!$A15/'PK parameters (simulated)'!$B15)*I$1)-EXP(-'PK parameters (simulated)'!$C15*I$1))</f>
        <v>5.376332439420703</v>
      </c>
      <c r="J13">
        <f>'PK parameters (simulated)'!$G15*(EXP(-('PK parameters (simulated)'!$A15/'PK parameters (simulated)'!$B15)*J$1)-EXP(-'PK parameters (simulated)'!$C15*J$1))</f>
        <v>4.732647314329627</v>
      </c>
      <c r="K13">
        <f>'PK parameters (simulated)'!$G15*(EXP(-('PK parameters (simulated)'!$A15/'PK parameters (simulated)'!$B15)*K$1)-EXP(-'PK parameters (simulated)'!$C15*K$1))</f>
        <v>3.2477739396635705</v>
      </c>
      <c r="L13">
        <f>'PK parameters (simulated)'!$G15*(EXP(-('PK parameters (simulated)'!$A15/'PK parameters (simulated)'!$B15)*L$1)-EXP(-'PK parameters (simulated)'!$C15*L$1))</f>
        <v>2.092044345909094</v>
      </c>
      <c r="M13">
        <f>'PK parameters (simulated)'!$G15*(EXP(-('PK parameters (simulated)'!$A15/'PK parameters (simulated)'!$B15)*M$1)-EXP(-'PK parameters (simulated)'!$C15*M$1))</f>
        <v>0.8245333119116253</v>
      </c>
      <c r="N13">
        <f>'PK parameters (simulated)'!$G15*(EXP(-('PK parameters (simulated)'!$A15/'PK parameters (simulated)'!$B15)*N$1)-EXP(-'PK parameters (simulated)'!$C15*N$1))</f>
        <v>0.048060198191977016</v>
      </c>
      <c r="O13">
        <f>'PK parameters (simulated)'!$G15*(EXP(-('PK parameters (simulated)'!$A15/'PK parameters (simulated)'!$B15)*O$1)-EXP(-'PK parameters (simulated)'!$C15*O$1))</f>
        <v>0.0027934853958225692</v>
      </c>
      <c r="P13">
        <f>'PK parameters (simulated)'!$G15*(EXP(-('PK parameters (simulated)'!$A15/'PK parameters (simulated)'!$B15)*P$1)-EXP(-'PK parameters (simulated)'!$C15*P$1))</f>
        <v>0.00016236926917382696</v>
      </c>
    </row>
    <row r="14" spans="2:16" ht="12.75">
      <c r="B14">
        <f>'PK parameters (simulated)'!$G16*(EXP(-('PK parameters (simulated)'!$A16/'PK parameters (simulated)'!$B16)*B$1)-EXP(-'PK parameters (simulated)'!$C16*B$1))</f>
        <v>0</v>
      </c>
      <c r="C14">
        <f>'PK parameters (simulated)'!$G16*(EXP(-('PK parameters (simulated)'!$A16/'PK parameters (simulated)'!$B16)*C$1)-EXP(-'PK parameters (simulated)'!$C16*C$1))</f>
        <v>0.15662928397194553</v>
      </c>
      <c r="D14">
        <f>'PK parameters (simulated)'!$G16*(EXP(-('PK parameters (simulated)'!$A16/'PK parameters (simulated)'!$B16)*D$1)-EXP(-'PK parameters (simulated)'!$C16*D$1))</f>
        <v>0.7472813557090122</v>
      </c>
      <c r="E14">
        <f>'PK parameters (simulated)'!$G16*(EXP(-('PK parameters (simulated)'!$A16/'PK parameters (simulated)'!$B16)*E$1)-EXP(-'PK parameters (simulated)'!$C16*E$1))</f>
        <v>1.4107589876880309</v>
      </c>
      <c r="F14">
        <f>'PK parameters (simulated)'!$G16*(EXP(-('PK parameters (simulated)'!$A16/'PK parameters (simulated)'!$B16)*F$1)-EXP(-'PK parameters (simulated)'!$C16*F$1))</f>
        <v>3.380302188227107</v>
      </c>
      <c r="G14">
        <f>'PK parameters (simulated)'!$G16*(EXP(-('PK parameters (simulated)'!$A16/'PK parameters (simulated)'!$B16)*G$1)-EXP(-'PK parameters (simulated)'!$C16*G$1))</f>
        <v>4.914963848575234</v>
      </c>
      <c r="H14">
        <f>'PK parameters (simulated)'!$G16*(EXP(-('PK parameters (simulated)'!$A16/'PK parameters (simulated)'!$B16)*H$1)-EXP(-'PK parameters (simulated)'!$C16*H$1))</f>
        <v>5.529489419231261</v>
      </c>
      <c r="I14">
        <f>'PK parameters (simulated)'!$G16*(EXP(-('PK parameters (simulated)'!$A16/'PK parameters (simulated)'!$B16)*I$1)-EXP(-'PK parameters (simulated)'!$C16*I$1))</f>
        <v>5.018778149079392</v>
      </c>
      <c r="J14">
        <f>'PK parameters (simulated)'!$G16*(EXP(-('PK parameters (simulated)'!$A16/'PK parameters (simulated)'!$B16)*J$1)-EXP(-'PK parameters (simulated)'!$C16*J$1))</f>
        <v>4.293914932987609</v>
      </c>
      <c r="K14">
        <f>'PK parameters (simulated)'!$G16*(EXP(-('PK parameters (simulated)'!$A16/'PK parameters (simulated)'!$B16)*K$1)-EXP(-'PK parameters (simulated)'!$C16*K$1))</f>
        <v>3.003677679023382</v>
      </c>
      <c r="L14">
        <f>'PK parameters (simulated)'!$G16*(EXP(-('PK parameters (simulated)'!$A16/'PK parameters (simulated)'!$B16)*L$1)-EXP(-'PK parameters (simulated)'!$C16*L$1))</f>
        <v>2.0756539052848546</v>
      </c>
      <c r="M14">
        <f>'PK parameters (simulated)'!$G16*(EXP(-('PK parameters (simulated)'!$A16/'PK parameters (simulated)'!$B16)*M$1)-EXP(-'PK parameters (simulated)'!$C16*M$1))</f>
        <v>0.9879955854355528</v>
      </c>
      <c r="N14">
        <f>'PK parameters (simulated)'!$G16*(EXP(-('PK parameters (simulated)'!$A16/'PK parameters (simulated)'!$B16)*N$1)-EXP(-'PK parameters (simulated)'!$C16*N$1))</f>
        <v>0.10647232994021631</v>
      </c>
      <c r="O14">
        <f>'PK parameters (simulated)'!$G16*(EXP(-('PK parameters (simulated)'!$A16/'PK parameters (simulated)'!$B16)*O$1)-EXP(-'PK parameters (simulated)'!$C16*O$1))</f>
        <v>0.011474051602300021</v>
      </c>
      <c r="P14">
        <f>'PK parameters (simulated)'!$G16*(EXP(-('PK parameters (simulated)'!$A16/'PK parameters (simulated)'!$B16)*P$1)-EXP(-'PK parameters (simulated)'!$C16*P$1))</f>
        <v>0.0012365077409700592</v>
      </c>
    </row>
    <row r="15" spans="2:16" ht="12.75">
      <c r="B15">
        <f>'PK parameters (simulated)'!$G17*(EXP(-('PK parameters (simulated)'!$A17/'PK parameters (simulated)'!$B17)*B$1)-EXP(-'PK parameters (simulated)'!$C17*B$1))</f>
        <v>0</v>
      </c>
      <c r="C15">
        <f>'PK parameters (simulated)'!$G17*(EXP(-('PK parameters (simulated)'!$A17/'PK parameters (simulated)'!$B17)*C$1)-EXP(-'PK parameters (simulated)'!$C17*C$1))</f>
        <v>0.134835572781602</v>
      </c>
      <c r="D15">
        <f>'PK parameters (simulated)'!$G17*(EXP(-('PK parameters (simulated)'!$A17/'PK parameters (simulated)'!$B17)*D$1)-EXP(-'PK parameters (simulated)'!$C17*D$1))</f>
        <v>0.648024018467034</v>
      </c>
      <c r="E15">
        <f>'PK parameters (simulated)'!$G17*(EXP(-('PK parameters (simulated)'!$A17/'PK parameters (simulated)'!$B17)*E$1)-EXP(-'PK parameters (simulated)'!$C17*E$1))</f>
        <v>1.2344554067351383</v>
      </c>
      <c r="F15">
        <f>'PK parameters (simulated)'!$G17*(EXP(-('PK parameters (simulated)'!$A17/'PK parameters (simulated)'!$B17)*F$1)-EXP(-'PK parameters (simulated)'!$C17*F$1))</f>
        <v>3.0622527162015363</v>
      </c>
      <c r="G15">
        <f>'PK parameters (simulated)'!$G17*(EXP(-('PK parameters (simulated)'!$A17/'PK parameters (simulated)'!$B17)*G$1)-EXP(-'PK parameters (simulated)'!$C17*G$1))</f>
        <v>4.671411982708796</v>
      </c>
      <c r="H15">
        <f>'PK parameters (simulated)'!$G17*(EXP(-('PK parameters (simulated)'!$A17/'PK parameters (simulated)'!$B17)*H$1)-EXP(-'PK parameters (simulated)'!$C17*H$1))</f>
        <v>5.709589060831803</v>
      </c>
      <c r="I15">
        <f>'PK parameters (simulated)'!$G17*(EXP(-('PK parameters (simulated)'!$A17/'PK parameters (simulated)'!$B17)*I$1)-EXP(-'PK parameters (simulated)'!$C17*I$1))</f>
        <v>5.5528866822518275</v>
      </c>
      <c r="J15">
        <f>'PK parameters (simulated)'!$G17*(EXP(-('PK parameters (simulated)'!$A17/'PK parameters (simulated)'!$B17)*J$1)-EXP(-'PK parameters (simulated)'!$C17*J$1))</f>
        <v>5.044531587368806</v>
      </c>
      <c r="K15">
        <f>'PK parameters (simulated)'!$G17*(EXP(-('PK parameters (simulated)'!$A17/'PK parameters (simulated)'!$B17)*K$1)-EXP(-'PK parameters (simulated)'!$C17*K$1))</f>
        <v>3.9251916194119425</v>
      </c>
      <c r="L15">
        <f>'PK parameters (simulated)'!$G17*(EXP(-('PK parameters (simulated)'!$A17/'PK parameters (simulated)'!$B17)*L$1)-EXP(-'PK parameters (simulated)'!$C17*L$1))</f>
        <v>2.998171797636464</v>
      </c>
      <c r="M15">
        <f>'PK parameters (simulated)'!$G17*(EXP(-('PK parameters (simulated)'!$A17/'PK parameters (simulated)'!$B17)*M$1)-EXP(-'PK parameters (simulated)'!$C17*M$1))</f>
        <v>1.7381816690282648</v>
      </c>
      <c r="N15">
        <f>'PK parameters (simulated)'!$G17*(EXP(-('PK parameters (simulated)'!$A17/'PK parameters (simulated)'!$B17)*N$1)-EXP(-'PK parameters (simulated)'!$C17*N$1))</f>
        <v>0.3380421551143508</v>
      </c>
      <c r="O15">
        <f>'PK parameters (simulated)'!$G17*(EXP(-('PK parameters (simulated)'!$A17/'PK parameters (simulated)'!$B17)*O$1)-EXP(-'PK parameters (simulated)'!$C17*O$1))</f>
        <v>0.06574141768478069</v>
      </c>
      <c r="P15">
        <f>'PK parameters (simulated)'!$G17*(EXP(-('PK parameters (simulated)'!$A17/'PK parameters (simulated)'!$B17)*P$1)-EXP(-'PK parameters (simulated)'!$C17*P$1))</f>
        <v>0.01278519241618341</v>
      </c>
    </row>
    <row r="16" spans="2:16" ht="12.75">
      <c r="B16">
        <f>'PK parameters (simulated)'!$G18*(EXP(-('PK parameters (simulated)'!$A18/'PK parameters (simulated)'!$B18)*B$1)-EXP(-'PK parameters (simulated)'!$C18*B$1))</f>
        <v>0</v>
      </c>
      <c r="C16">
        <f>'PK parameters (simulated)'!$G18*(EXP(-('PK parameters (simulated)'!$A18/'PK parameters (simulated)'!$B18)*C$1)-EXP(-'PK parameters (simulated)'!$C18*C$1))</f>
        <v>0.1413423469275457</v>
      </c>
      <c r="D16">
        <f>'PK parameters (simulated)'!$G18*(EXP(-('PK parameters (simulated)'!$A18/'PK parameters (simulated)'!$B18)*D$1)-EXP(-'PK parameters (simulated)'!$C18*D$1))</f>
        <v>0.6790249980121621</v>
      </c>
      <c r="E16">
        <f>'PK parameters (simulated)'!$G18*(EXP(-('PK parameters (simulated)'!$A18/'PK parameters (simulated)'!$B18)*E$1)-EXP(-'PK parameters (simulated)'!$C18*E$1))</f>
        <v>1.292696405753087</v>
      </c>
      <c r="F16">
        <f>'PK parameters (simulated)'!$G18*(EXP(-('PK parameters (simulated)'!$A18/'PK parameters (simulated)'!$B18)*F$1)-EXP(-'PK parameters (simulated)'!$C18*F$1))</f>
        <v>3.19401509945177</v>
      </c>
      <c r="G16">
        <f>'PK parameters (simulated)'!$G18*(EXP(-('PK parameters (simulated)'!$A18/'PK parameters (simulated)'!$B18)*G$1)-EXP(-'PK parameters (simulated)'!$C18*G$1))</f>
        <v>4.8227877231635015</v>
      </c>
      <c r="H16">
        <f>'PK parameters (simulated)'!$G18*(EXP(-('PK parameters (simulated)'!$A18/'PK parameters (simulated)'!$B18)*H$1)-EXP(-'PK parameters (simulated)'!$C18*H$1))</f>
        <v>5.693359786304866</v>
      </c>
      <c r="I16">
        <f>'PK parameters (simulated)'!$G18*(EXP(-('PK parameters (simulated)'!$A18/'PK parameters (simulated)'!$B18)*I$1)-EXP(-'PK parameters (simulated)'!$C18*I$1))</f>
        <v>5.263719531833301</v>
      </c>
      <c r="J16">
        <f>'PK parameters (simulated)'!$G18*(EXP(-('PK parameters (simulated)'!$A18/'PK parameters (simulated)'!$B18)*J$1)-EXP(-'PK parameters (simulated)'!$C18*J$1))</f>
        <v>4.493452476715497</v>
      </c>
      <c r="K16">
        <f>'PK parameters (simulated)'!$G18*(EXP(-('PK parameters (simulated)'!$A18/'PK parameters (simulated)'!$B18)*K$1)-EXP(-'PK parameters (simulated)'!$C18*K$1))</f>
        <v>3.0265479710808454</v>
      </c>
      <c r="L16">
        <f>'PK parameters (simulated)'!$G18*(EXP(-('PK parameters (simulated)'!$A18/'PK parameters (simulated)'!$B18)*L$1)-EXP(-'PK parameters (simulated)'!$C18*L$1))</f>
        <v>1.9783702910316476</v>
      </c>
      <c r="M16">
        <f>'PK parameters (simulated)'!$G18*(EXP(-('PK parameters (simulated)'!$A18/'PK parameters (simulated)'!$B18)*M$1)-EXP(-'PK parameters (simulated)'!$C18*M$1))</f>
        <v>0.8335661612966782</v>
      </c>
      <c r="N16">
        <f>'PK parameters (simulated)'!$G18*(EXP(-('PK parameters (simulated)'!$A18/'PK parameters (simulated)'!$B18)*N$1)-EXP(-'PK parameters (simulated)'!$C18*N$1))</f>
        <v>0.061960921069159555</v>
      </c>
      <c r="O16">
        <f>'PK parameters (simulated)'!$G18*(EXP(-('PK parameters (simulated)'!$A18/'PK parameters (simulated)'!$B18)*O$1)-EXP(-'PK parameters (simulated)'!$C18*O$1))</f>
        <v>0.004605216838211004</v>
      </c>
      <c r="P16">
        <f>'PK parameters (simulated)'!$G18*(EXP(-('PK parameters (simulated)'!$A18/'PK parameters (simulated)'!$B18)*P$1)-EXP(-'PK parameters (simulated)'!$C18*P$1))</f>
        <v>0.00034228061054390914</v>
      </c>
    </row>
    <row r="17" spans="2:16" ht="12.75">
      <c r="B17">
        <f>'PK parameters (simulated)'!$G19*(EXP(-('PK parameters (simulated)'!$A19/'PK parameters (simulated)'!$B19)*B$1)-EXP(-'PK parameters (simulated)'!$C19*B$1))</f>
        <v>0</v>
      </c>
      <c r="C17">
        <f>'PK parameters (simulated)'!$G19*(EXP(-('PK parameters (simulated)'!$A19/'PK parameters (simulated)'!$B19)*C$1)-EXP(-'PK parameters (simulated)'!$C19*C$1))</f>
        <v>0.1747055235193842</v>
      </c>
      <c r="D17">
        <f>'PK parameters (simulated)'!$G19*(EXP(-('PK parameters (simulated)'!$A19/'PK parameters (simulated)'!$B19)*D$1)-EXP(-'PK parameters (simulated)'!$C19*D$1))</f>
        <v>0.8376897969808953</v>
      </c>
      <c r="E17">
        <f>'PK parameters (simulated)'!$G19*(EXP(-('PK parameters (simulated)'!$A19/'PK parameters (simulated)'!$B19)*E$1)-EXP(-'PK parameters (simulated)'!$C19*E$1))</f>
        <v>1.590965494805367</v>
      </c>
      <c r="F17">
        <f>'PK parameters (simulated)'!$G19*(EXP(-('PK parameters (simulated)'!$A19/'PK parameters (simulated)'!$B19)*F$1)-EXP(-'PK parameters (simulated)'!$C19*F$1))</f>
        <v>3.89504281727188</v>
      </c>
      <c r="G17">
        <f>'PK parameters (simulated)'!$G19*(EXP(-('PK parameters (simulated)'!$A19/'PK parameters (simulated)'!$B19)*G$1)-EXP(-'PK parameters (simulated)'!$C19*G$1))</f>
        <v>5.806502586370824</v>
      </c>
      <c r="H17">
        <f>'PK parameters (simulated)'!$G19*(EXP(-('PK parameters (simulated)'!$A19/'PK parameters (simulated)'!$B19)*H$1)-EXP(-'PK parameters (simulated)'!$C19*H$1))</f>
        <v>6.703437849870438</v>
      </c>
      <c r="I17">
        <f>'PK parameters (simulated)'!$G19*(EXP(-('PK parameters (simulated)'!$A19/'PK parameters (simulated)'!$B19)*I$1)-EXP(-'PK parameters (simulated)'!$C19*I$1))</f>
        <v>6.083660893404089</v>
      </c>
      <c r="J17">
        <f>'PK parameters (simulated)'!$G19*(EXP(-('PK parameters (simulated)'!$A19/'PK parameters (simulated)'!$B19)*J$1)-EXP(-'PK parameters (simulated)'!$C19*J$1))</f>
        <v>5.112456699713274</v>
      </c>
      <c r="K17">
        <f>'PK parameters (simulated)'!$G19*(EXP(-('PK parameters (simulated)'!$A19/'PK parameters (simulated)'!$B19)*K$1)-EXP(-'PK parameters (simulated)'!$C19*K$1))</f>
        <v>3.3543198580907054</v>
      </c>
      <c r="L17">
        <f>'PK parameters (simulated)'!$G19*(EXP(-('PK parameters (simulated)'!$A19/'PK parameters (simulated)'!$B19)*L$1)-EXP(-'PK parameters (simulated)'!$C19*L$1))</f>
        <v>2.142747238958003</v>
      </c>
      <c r="M17">
        <f>'PK parameters (simulated)'!$G19*(EXP(-('PK parameters (simulated)'!$A19/'PK parameters (simulated)'!$B19)*M$1)-EXP(-'PK parameters (simulated)'!$C19*M$1))</f>
        <v>0.8643114331284665</v>
      </c>
      <c r="N17">
        <f>'PK parameters (simulated)'!$G19*(EXP(-('PK parameters (simulated)'!$A19/'PK parameters (simulated)'!$B19)*N$1)-EXP(-'PK parameters (simulated)'!$C19*N$1))</f>
        <v>0.056457741244298996</v>
      </c>
      <c r="O17">
        <f>'PK parameters (simulated)'!$G19*(EXP(-('PK parameters (simulated)'!$A19/'PK parameters (simulated)'!$B19)*O$1)-EXP(-'PK parameters (simulated)'!$C19*O$1))</f>
        <v>0.003687630709467753</v>
      </c>
      <c r="P17">
        <f>'PK parameters (simulated)'!$G19*(EXP(-('PK parameters (simulated)'!$A19/'PK parameters (simulated)'!$B19)*P$1)-EXP(-'PK parameters (simulated)'!$C19*P$1))</f>
        <v>0.00024086369535392848</v>
      </c>
    </row>
    <row r="18" spans="2:16" ht="12.75">
      <c r="B18">
        <f>'PK parameters (simulated)'!$G20*(EXP(-('PK parameters (simulated)'!$A20/'PK parameters (simulated)'!$B20)*B$1)-EXP(-'PK parameters (simulated)'!$C20*B$1))</f>
        <v>0</v>
      </c>
      <c r="C18">
        <f>'PK parameters (simulated)'!$G20*(EXP(-('PK parameters (simulated)'!$A20/'PK parameters (simulated)'!$B20)*C$1)-EXP(-'PK parameters (simulated)'!$C20*C$1))</f>
        <v>0.15268849466729012</v>
      </c>
      <c r="D18">
        <f>'PK parameters (simulated)'!$G20*(EXP(-('PK parameters (simulated)'!$A20/'PK parameters (simulated)'!$B20)*D$1)-EXP(-'PK parameters (simulated)'!$C20*D$1))</f>
        <v>0.7359216214905692</v>
      </c>
      <c r="E18">
        <f>'PK parameters (simulated)'!$G20*(EXP(-('PK parameters (simulated)'!$A20/'PK parameters (simulated)'!$B20)*E$1)-EXP(-'PK parameters (simulated)'!$C20*E$1))</f>
        <v>1.4065065086164525</v>
      </c>
      <c r="F18">
        <f>'PK parameters (simulated)'!$G20*(EXP(-('PK parameters (simulated)'!$A20/'PK parameters (simulated)'!$B20)*F$1)-EXP(-'PK parameters (simulated)'!$C20*F$1))</f>
        <v>3.5241379802561865</v>
      </c>
      <c r="G18">
        <f>'PK parameters (simulated)'!$G20*(EXP(-('PK parameters (simulated)'!$A20/'PK parameters (simulated)'!$B20)*G$1)-EXP(-'PK parameters (simulated)'!$C20*G$1))</f>
        <v>5.407114790616144</v>
      </c>
      <c r="H18">
        <f>'PK parameters (simulated)'!$G20*(EXP(-('PK parameters (simulated)'!$A20/'PK parameters (simulated)'!$B20)*H$1)-EXP(-'PK parameters (simulated)'!$C20*H$1))</f>
        <v>6.479568330571399</v>
      </c>
      <c r="I18">
        <f>'PK parameters (simulated)'!$G20*(EXP(-('PK parameters (simulated)'!$A20/'PK parameters (simulated)'!$B20)*I$1)-EXP(-'PK parameters (simulated)'!$C20*I$1))</f>
        <v>5.9590488707369245</v>
      </c>
      <c r="J18">
        <f>'PK parameters (simulated)'!$G20*(EXP(-('PK parameters (simulated)'!$A20/'PK parameters (simulated)'!$B20)*J$1)-EXP(-'PK parameters (simulated)'!$C20*J$1))</f>
        <v>4.977147327211262</v>
      </c>
      <c r="K18">
        <f>'PK parameters (simulated)'!$G20*(EXP(-('PK parameters (simulated)'!$A20/'PK parameters (simulated)'!$B20)*K$1)-EXP(-'PK parameters (simulated)'!$C20*K$1))</f>
        <v>3.100492201938601</v>
      </c>
      <c r="L18">
        <f>'PK parameters (simulated)'!$G20*(EXP(-('PK parameters (simulated)'!$A20/'PK parameters (simulated)'!$B20)*L$1)-EXP(-'PK parameters (simulated)'!$C20*L$1))</f>
        <v>1.82652806355887</v>
      </c>
      <c r="M18">
        <f>'PK parameters (simulated)'!$G20*(EXP(-('PK parameters (simulated)'!$A20/'PK parameters (simulated)'!$B20)*M$1)-EXP(-'PK parameters (simulated)'!$C20*M$1))</f>
        <v>0.6084052929442596</v>
      </c>
      <c r="N18">
        <f>'PK parameters (simulated)'!$G20*(EXP(-('PK parameters (simulated)'!$A20/'PK parameters (simulated)'!$B20)*N$1)-EXP(-'PK parameters (simulated)'!$C20*N$1))</f>
        <v>0.021739408769656382</v>
      </c>
      <c r="O18">
        <f>'PK parameters (simulated)'!$G20*(EXP(-('PK parameters (simulated)'!$A20/'PK parameters (simulated)'!$B20)*O$1)-EXP(-'PK parameters (simulated)'!$C20*O$1))</f>
        <v>0.0007756176075074143</v>
      </c>
      <c r="P18">
        <f>'PK parameters (simulated)'!$G20*(EXP(-('PK parameters (simulated)'!$A20/'PK parameters (simulated)'!$B20)*P$1)-EXP(-'PK parameters (simulated)'!$C20*P$1))</f>
        <v>2.767238565563602E-05</v>
      </c>
    </row>
    <row r="19" spans="2:16" ht="12.75">
      <c r="B19">
        <f>'PK parameters (simulated)'!$G21*(EXP(-('PK parameters (simulated)'!$A21/'PK parameters (simulated)'!$B21)*B$1)-EXP(-'PK parameters (simulated)'!$C21*B$1))</f>
        <v>0</v>
      </c>
      <c r="C19">
        <f>'PK parameters (simulated)'!$G21*(EXP(-('PK parameters (simulated)'!$A21/'PK parameters (simulated)'!$B21)*C$1)-EXP(-'PK parameters (simulated)'!$C21*C$1))</f>
        <v>0.13917004206889017</v>
      </c>
      <c r="D19">
        <f>'PK parameters (simulated)'!$G21*(EXP(-('PK parameters (simulated)'!$A21/'PK parameters (simulated)'!$B21)*D$1)-EXP(-'PK parameters (simulated)'!$C21*D$1))</f>
        <v>0.6668864567739002</v>
      </c>
      <c r="E19">
        <f>'PK parameters (simulated)'!$G21*(EXP(-('PK parameters (simulated)'!$A21/'PK parameters (simulated)'!$B21)*E$1)-EXP(-'PK parameters (simulated)'!$C21*E$1))</f>
        <v>1.2655724351828013</v>
      </c>
      <c r="F19">
        <f>'PK parameters (simulated)'!$G21*(EXP(-('PK parameters (simulated)'!$A21/'PK parameters (simulated)'!$B21)*F$1)-EXP(-'PK parameters (simulated)'!$C21*F$1))</f>
        <v>3.088311345853743</v>
      </c>
      <c r="G19">
        <f>'PK parameters (simulated)'!$G21*(EXP(-('PK parameters (simulated)'!$A21/'PK parameters (simulated)'!$B21)*G$1)-EXP(-'PK parameters (simulated)'!$C21*G$1))</f>
        <v>4.579904915219165</v>
      </c>
      <c r="H19">
        <f>'PK parameters (simulated)'!$G21*(EXP(-('PK parameters (simulated)'!$A21/'PK parameters (simulated)'!$B21)*H$1)-EXP(-'PK parameters (simulated)'!$C21*H$1))</f>
        <v>5.226751806468465</v>
      </c>
      <c r="I19">
        <f>'PK parameters (simulated)'!$G21*(EXP(-('PK parameters (simulated)'!$A21/'PK parameters (simulated)'!$B21)*I$1)-EXP(-'PK parameters (simulated)'!$C21*I$1))</f>
        <v>4.683324306524594</v>
      </c>
      <c r="J19">
        <f>'PK parameters (simulated)'!$G21*(EXP(-('PK parameters (simulated)'!$A21/'PK parameters (simulated)'!$B21)*J$1)-EXP(-'PK parameters (simulated)'!$C21*J$1))</f>
        <v>3.882132872315559</v>
      </c>
      <c r="K19">
        <f>'PK parameters (simulated)'!$G21*(EXP(-('PK parameters (simulated)'!$A21/'PK parameters (simulated)'!$B21)*K$1)-EXP(-'PK parameters (simulated)'!$C21*K$1))</f>
        <v>2.4741227722811314</v>
      </c>
      <c r="L19">
        <f>'PK parameters (simulated)'!$G21*(EXP(-('PK parameters (simulated)'!$A21/'PK parameters (simulated)'!$B21)*L$1)-EXP(-'PK parameters (simulated)'!$C21*L$1))</f>
        <v>1.5336295780177946</v>
      </c>
      <c r="M19">
        <f>'PK parameters (simulated)'!$G21*(EXP(-('PK parameters (simulated)'!$A21/'PK parameters (simulated)'!$B21)*M$1)-EXP(-'PK parameters (simulated)'!$C21*M$1))</f>
        <v>0.5820509362075489</v>
      </c>
      <c r="N19">
        <f>'PK parameters (simulated)'!$G21*(EXP(-('PK parameters (simulated)'!$A21/'PK parameters (simulated)'!$B21)*N$1)-EXP(-'PK parameters (simulated)'!$C21*N$1))</f>
        <v>0.0316546632613022</v>
      </c>
      <c r="O19">
        <f>'PK parameters (simulated)'!$G21*(EXP(-('PK parameters (simulated)'!$A21/'PK parameters (simulated)'!$B21)*O$1)-EXP(-'PK parameters (simulated)'!$C21*O$1))</f>
        <v>0.0017213950119627545</v>
      </c>
      <c r="P19">
        <f>'PK parameters (simulated)'!$G21*(EXP(-('PK parameters (simulated)'!$A21/'PK parameters (simulated)'!$B21)*P$1)-EXP(-'PK parameters (simulated)'!$C21*P$1))</f>
        <v>9.361024455488171E-05</v>
      </c>
    </row>
    <row r="20" spans="2:16" ht="12.75">
      <c r="B20">
        <f>'PK parameters (simulated)'!$G22*(EXP(-('PK parameters (simulated)'!$A22/'PK parameters (simulated)'!$B22)*B$1)-EXP(-'PK parameters (simulated)'!$C22*B$1))</f>
        <v>0</v>
      </c>
      <c r="C20">
        <f>'PK parameters (simulated)'!$G22*(EXP(-('PK parameters (simulated)'!$A22/'PK parameters (simulated)'!$B22)*C$1)-EXP(-'PK parameters (simulated)'!$C22*C$1))</f>
        <v>0.18017376962754425</v>
      </c>
      <c r="D20">
        <f>'PK parameters (simulated)'!$G22*(EXP(-('PK parameters (simulated)'!$A22/'PK parameters (simulated)'!$B22)*D$1)-EXP(-'PK parameters (simulated)'!$C22*D$1))</f>
        <v>0.8606971021236227</v>
      </c>
      <c r="E20">
        <f>'PK parameters (simulated)'!$G22*(EXP(-('PK parameters (simulated)'!$A22/'PK parameters (simulated)'!$B22)*E$1)-EXP(-'PK parameters (simulated)'!$C22*E$1))</f>
        <v>1.6272318804685966</v>
      </c>
      <c r="F20">
        <f>'PK parameters (simulated)'!$G22*(EXP(-('PK parameters (simulated)'!$A22/'PK parameters (simulated)'!$B22)*F$1)-EXP(-'PK parameters (simulated)'!$C22*F$1))</f>
        <v>3.9162959048355357</v>
      </c>
      <c r="G20">
        <f>'PK parameters (simulated)'!$G22*(EXP(-('PK parameters (simulated)'!$A22/'PK parameters (simulated)'!$B22)*G$1)-EXP(-'PK parameters (simulated)'!$C22*G$1))</f>
        <v>5.70920131166558</v>
      </c>
      <c r="H20">
        <f>'PK parameters (simulated)'!$G22*(EXP(-('PK parameters (simulated)'!$A22/'PK parameters (simulated)'!$B22)*H$1)-EXP(-'PK parameters (simulated)'!$C22*H$1))</f>
        <v>6.37271177106461</v>
      </c>
      <c r="I20">
        <f>'PK parameters (simulated)'!$G22*(EXP(-('PK parameters (simulated)'!$A22/'PK parameters (simulated)'!$B22)*I$1)-EXP(-'PK parameters (simulated)'!$C22*I$1))</f>
        <v>5.660278933168505</v>
      </c>
      <c r="J20">
        <f>'PK parameters (simulated)'!$G22*(EXP(-('PK parameters (simulated)'!$A22/'PK parameters (simulated)'!$B22)*J$1)-EXP(-'PK parameters (simulated)'!$C22*J$1))</f>
        <v>4.696178000285913</v>
      </c>
      <c r="K20">
        <f>'PK parameters (simulated)'!$G22*(EXP(-('PK parameters (simulated)'!$A22/'PK parameters (simulated)'!$B22)*K$1)-EXP(-'PK parameters (simulated)'!$C22*K$1))</f>
        <v>3.0479088633915343</v>
      </c>
      <c r="L20">
        <f>'PK parameters (simulated)'!$G22*(EXP(-('PK parameters (simulated)'!$A22/'PK parameters (simulated)'!$B22)*L$1)-EXP(-'PK parameters (simulated)'!$C22*L$1))</f>
        <v>1.9418655324443403</v>
      </c>
      <c r="M20">
        <f>'PK parameters (simulated)'!$G22*(EXP(-('PK parameters (simulated)'!$A22/'PK parameters (simulated)'!$B22)*M$1)-EXP(-'PK parameters (simulated)'!$C22*M$1))</f>
        <v>0.7832549470282314</v>
      </c>
      <c r="N20">
        <f>'PK parameters (simulated)'!$G22*(EXP(-('PK parameters (simulated)'!$A22/'PK parameters (simulated)'!$B22)*N$1)-EXP(-'PK parameters (simulated)'!$C22*N$1))</f>
        <v>0.051299825650108245</v>
      </c>
      <c r="O20">
        <f>'PK parameters (simulated)'!$G22*(EXP(-('PK parameters (simulated)'!$A22/'PK parameters (simulated)'!$B22)*O$1)-EXP(-'PK parameters (simulated)'!$C22*O$1))</f>
        <v>0.0033598597775379067</v>
      </c>
      <c r="P20">
        <f>'PK parameters (simulated)'!$G22*(EXP(-('PK parameters (simulated)'!$A22/'PK parameters (simulated)'!$B22)*P$1)-EXP(-'PK parameters (simulated)'!$C22*P$1))</f>
        <v>0.00022005255531205482</v>
      </c>
    </row>
    <row r="21" spans="2:16" ht="12.75">
      <c r="B21">
        <f>'PK parameters (simulated)'!$G23*(EXP(-('PK parameters (simulated)'!$A23/'PK parameters (simulated)'!$B23)*B$1)-EXP(-'PK parameters (simulated)'!$C23*B$1))</f>
        <v>0</v>
      </c>
      <c r="C21">
        <f>'PK parameters (simulated)'!$G23*(EXP(-('PK parameters (simulated)'!$A23/'PK parameters (simulated)'!$B23)*C$1)-EXP(-'PK parameters (simulated)'!$C23*C$1))</f>
        <v>0.10845959987231593</v>
      </c>
      <c r="D21">
        <f>'PK parameters (simulated)'!$G23*(EXP(-('PK parameters (simulated)'!$A23/'PK parameters (simulated)'!$B23)*D$1)-EXP(-'PK parameters (simulated)'!$C23*D$1))</f>
        <v>0.5203104094402039</v>
      </c>
      <c r="E21">
        <f>'PK parameters (simulated)'!$G23*(EXP(-('PK parameters (simulated)'!$A23/'PK parameters (simulated)'!$B23)*E$1)-EXP(-'PK parameters (simulated)'!$C23*E$1))</f>
        <v>0.9890406356736409</v>
      </c>
      <c r="F21">
        <f>'PK parameters (simulated)'!$G23*(EXP(-('PK parameters (simulated)'!$A23/'PK parameters (simulated)'!$B23)*F$1)-EXP(-'PK parameters (simulated)'!$C23*F$1))</f>
        <v>2.436044440762446</v>
      </c>
      <c r="G21">
        <f>'PK parameters (simulated)'!$G23*(EXP(-('PK parameters (simulated)'!$A23/'PK parameters (simulated)'!$B23)*G$1)-EXP(-'PK parameters (simulated)'!$C23*G$1))</f>
        <v>3.6924163875991813</v>
      </c>
      <c r="H21">
        <f>'PK parameters (simulated)'!$G23*(EXP(-('PK parameters (simulated)'!$A23/'PK parameters (simulated)'!$B23)*H$1)-EXP(-'PK parameters (simulated)'!$C23*H$1))</f>
        <v>4.517970323023635</v>
      </c>
      <c r="I21">
        <f>'PK parameters (simulated)'!$G23*(EXP(-('PK parameters (simulated)'!$A23/'PK parameters (simulated)'!$B23)*I$1)-EXP(-'PK parameters (simulated)'!$C23*I$1))</f>
        <v>4.463532639682418</v>
      </c>
      <c r="J21">
        <f>'PK parameters (simulated)'!$G23*(EXP(-('PK parameters (simulated)'!$A23/'PK parameters (simulated)'!$B23)*J$1)-EXP(-'PK parameters (simulated)'!$C23*J$1))</f>
        <v>4.158906220902382</v>
      </c>
      <c r="K21">
        <f>'PK parameters (simulated)'!$G23*(EXP(-('PK parameters (simulated)'!$A23/'PK parameters (simulated)'!$B23)*K$1)-EXP(-'PK parameters (simulated)'!$C23*K$1))</f>
        <v>3.4528264438581275</v>
      </c>
      <c r="L21">
        <f>'PK parameters (simulated)'!$G23*(EXP(-('PK parameters (simulated)'!$A23/'PK parameters (simulated)'!$B23)*L$1)-EXP(-'PK parameters (simulated)'!$C23*L$1))</f>
        <v>2.8327089851674208</v>
      </c>
      <c r="M21">
        <f>'PK parameters (simulated)'!$G23*(EXP(-('PK parameters (simulated)'!$A23/'PK parameters (simulated)'!$B23)*M$1)-EXP(-'PK parameters (simulated)'!$C23*M$1))</f>
        <v>1.900674751026151</v>
      </c>
      <c r="N21">
        <f>'PK parameters (simulated)'!$G23*(EXP(-('PK parameters (simulated)'!$A23/'PK parameters (simulated)'!$B23)*N$1)-EXP(-'PK parameters (simulated)'!$C23*N$1))</f>
        <v>0.5737522665935733</v>
      </c>
      <c r="O21">
        <f>'PK parameters (simulated)'!$G23*(EXP(-('PK parameters (simulated)'!$A23/'PK parameters (simulated)'!$B23)*O$1)-EXP(-'PK parameters (simulated)'!$C23*O$1))</f>
        <v>0.17319663530854226</v>
      </c>
      <c r="P21">
        <f>'PK parameters (simulated)'!$G23*(EXP(-('PK parameters (simulated)'!$A23/'PK parameters (simulated)'!$B23)*P$1)-EXP(-'PK parameters (simulated)'!$C23*P$1))</f>
        <v>0.05228227621635867</v>
      </c>
    </row>
    <row r="22" spans="2:16" ht="12.75">
      <c r="B22">
        <f>'PK parameters (simulated)'!$G24*(EXP(-('PK parameters (simulated)'!$A24/'PK parameters (simulated)'!$B24)*B$1)-EXP(-'PK parameters (simulated)'!$C24*B$1))</f>
        <v>0</v>
      </c>
      <c r="C22">
        <f>'PK parameters (simulated)'!$G24*(EXP(-('PK parameters (simulated)'!$A24/'PK parameters (simulated)'!$B24)*C$1)-EXP(-'PK parameters (simulated)'!$C24*C$1))</f>
        <v>0.21568834369821183</v>
      </c>
      <c r="D22">
        <f>'PK parameters (simulated)'!$G24*(EXP(-('PK parameters (simulated)'!$A24/'PK parameters (simulated)'!$B24)*D$1)-EXP(-'PK parameters (simulated)'!$C24*D$1))</f>
        <v>1.0322805290329857</v>
      </c>
      <c r="E22">
        <f>'PK parameters (simulated)'!$G24*(EXP(-('PK parameters (simulated)'!$A24/'PK parameters (simulated)'!$B24)*E$1)-EXP(-'PK parameters (simulated)'!$C24*E$1))</f>
        <v>1.9561869946688877</v>
      </c>
      <c r="F22">
        <f>'PK parameters (simulated)'!$G24*(EXP(-('PK parameters (simulated)'!$A24/'PK parameters (simulated)'!$B24)*F$1)-EXP(-'PK parameters (simulated)'!$C24*F$1))</f>
        <v>4.751914260112811</v>
      </c>
      <c r="G22">
        <f>'PK parameters (simulated)'!$G24*(EXP(-('PK parameters (simulated)'!$A24/'PK parameters (simulated)'!$B24)*G$1)-EXP(-'PK parameters (simulated)'!$C24*G$1))</f>
        <v>7.023487476192627</v>
      </c>
      <c r="H22">
        <f>'PK parameters (simulated)'!$G24*(EXP(-('PK parameters (simulated)'!$A24/'PK parameters (simulated)'!$B24)*H$1)-EXP(-'PK parameters (simulated)'!$C24*H$1))</f>
        <v>8.054899783533816</v>
      </c>
      <c r="I22">
        <f>'PK parameters (simulated)'!$G24*(EXP(-('PK parameters (simulated)'!$A24/'PK parameters (simulated)'!$B24)*I$1)-EXP(-'PK parameters (simulated)'!$C24*I$1))</f>
        <v>7.346905431264396</v>
      </c>
      <c r="J22">
        <f>'PK parameters (simulated)'!$G24*(EXP(-('PK parameters (simulated)'!$A24/'PK parameters (simulated)'!$B24)*J$1)-EXP(-'PK parameters (simulated)'!$C24*J$1))</f>
        <v>6.257262756111712</v>
      </c>
      <c r="K22">
        <f>'PK parameters (simulated)'!$G24*(EXP(-('PK parameters (simulated)'!$A24/'PK parameters (simulated)'!$B24)*K$1)-EXP(-'PK parameters (simulated)'!$C24*K$1))</f>
        <v>4.276990542742014</v>
      </c>
      <c r="L22">
        <f>'PK parameters (simulated)'!$G24*(EXP(-('PK parameters (simulated)'!$A24/'PK parameters (simulated)'!$B24)*L$1)-EXP(-'PK parameters (simulated)'!$C24*L$1))</f>
        <v>2.8689546332485807</v>
      </c>
      <c r="M22">
        <f>'PK parameters (simulated)'!$G24*(EXP(-('PK parameters (simulated)'!$A24/'PK parameters (simulated)'!$B24)*M$1)-EXP(-'PK parameters (simulated)'!$C24*M$1))</f>
        <v>1.2825439163582606</v>
      </c>
      <c r="N22">
        <f>'PK parameters (simulated)'!$G24*(EXP(-('PK parameters (simulated)'!$A24/'PK parameters (simulated)'!$B24)*N$1)-EXP(-'PK parameters (simulated)'!$C24*N$1))</f>
        <v>0.11435274091225725</v>
      </c>
      <c r="O22">
        <f>'PK parameters (simulated)'!$G24*(EXP(-('PK parameters (simulated)'!$A24/'PK parameters (simulated)'!$B24)*O$1)-EXP(-'PK parameters (simulated)'!$C24*O$1))</f>
        <v>0.010195604770912983</v>
      </c>
      <c r="P22">
        <f>'PK parameters (simulated)'!$G24*(EXP(-('PK parameters (simulated)'!$A24/'PK parameters (simulated)'!$B24)*P$1)-EXP(-'PK parameters (simulated)'!$C24*P$1))</f>
        <v>0.000909032488253599</v>
      </c>
    </row>
    <row r="23" spans="2:16" ht="12.75">
      <c r="B23">
        <f>'PK parameters (simulated)'!$G25*(EXP(-('PK parameters (simulated)'!$A25/'PK parameters (simulated)'!$B25)*B$1)-EXP(-'PK parameters (simulated)'!$C25*B$1))</f>
        <v>0</v>
      </c>
      <c r="C23">
        <f>'PK parameters (simulated)'!$G25*(EXP(-('PK parameters (simulated)'!$A25/'PK parameters (simulated)'!$B25)*C$1)-EXP(-'PK parameters (simulated)'!$C25*C$1))</f>
        <v>0.13837661152886413</v>
      </c>
      <c r="D23">
        <f>'PK parameters (simulated)'!$G25*(EXP(-('PK parameters (simulated)'!$A25/'PK parameters (simulated)'!$B25)*D$1)-EXP(-'PK parameters (simulated)'!$C25*D$1))</f>
        <v>0.6659315888491812</v>
      </c>
      <c r="E23">
        <f>'PK parameters (simulated)'!$G25*(EXP(-('PK parameters (simulated)'!$A25/'PK parameters (simulated)'!$B25)*E$1)-EXP(-'PK parameters (simulated)'!$C25*E$1))</f>
        <v>1.270510601323558</v>
      </c>
      <c r="F23">
        <f>'PK parameters (simulated)'!$G25*(EXP(-('PK parameters (simulated)'!$A25/'PK parameters (simulated)'!$B25)*F$1)-EXP(-'PK parameters (simulated)'!$C25*F$1))</f>
        <v>3.1661043633676837</v>
      </c>
      <c r="G23">
        <f>'PK parameters (simulated)'!$G25*(EXP(-('PK parameters (simulated)'!$A25/'PK parameters (simulated)'!$B25)*G$1)-EXP(-'PK parameters (simulated)'!$C25*G$1))</f>
        <v>4.840758412725508</v>
      </c>
      <c r="H23">
        <f>'PK parameters (simulated)'!$G25*(EXP(-('PK parameters (simulated)'!$A25/'PK parameters (simulated)'!$B25)*H$1)-EXP(-'PK parameters (simulated)'!$C25*H$1))</f>
        <v>5.853140872287331</v>
      </c>
      <c r="I23">
        <f>'PK parameters (simulated)'!$G25*(EXP(-('PK parameters (simulated)'!$A25/'PK parameters (simulated)'!$B25)*I$1)-EXP(-'PK parameters (simulated)'!$C25*I$1))</f>
        <v>5.536069671916552</v>
      </c>
      <c r="J23">
        <f>'PK parameters (simulated)'!$G25*(EXP(-('PK parameters (simulated)'!$A25/'PK parameters (simulated)'!$B25)*J$1)-EXP(-'PK parameters (simulated)'!$C25*J$1))</f>
        <v>4.830369001373867</v>
      </c>
      <c r="K23">
        <f>'PK parameters (simulated)'!$G25*(EXP(-('PK parameters (simulated)'!$A25/'PK parameters (simulated)'!$B25)*K$1)-EXP(-'PK parameters (simulated)'!$C25*K$1))</f>
        <v>3.393022357166301</v>
      </c>
      <c r="L23">
        <f>'PK parameters (simulated)'!$G25*(EXP(-('PK parameters (simulated)'!$A25/'PK parameters (simulated)'!$B25)*L$1)-EXP(-'PK parameters (simulated)'!$C25*L$1))</f>
        <v>2.310507595275648</v>
      </c>
      <c r="M23">
        <f>'PK parameters (simulated)'!$G25*(EXP(-('PK parameters (simulated)'!$A25/'PK parameters (simulated)'!$B25)*M$1)-EXP(-'PK parameters (simulated)'!$C25*M$1))</f>
        <v>1.0555541698453978</v>
      </c>
      <c r="N23">
        <f>'PK parameters (simulated)'!$G25*(EXP(-('PK parameters (simulated)'!$A25/'PK parameters (simulated)'!$B25)*N$1)-EXP(-'PK parameters (simulated)'!$C25*N$1))</f>
        <v>0.09995837664041278</v>
      </c>
      <c r="O23">
        <f>'PK parameters (simulated)'!$G25*(EXP(-('PK parameters (simulated)'!$A25/'PK parameters (simulated)'!$B25)*O$1)-EXP(-'PK parameters (simulated)'!$C25*O$1))</f>
        <v>0.009464666862981936</v>
      </c>
      <c r="P23">
        <f>'PK parameters (simulated)'!$G25*(EXP(-('PK parameters (simulated)'!$A25/'PK parameters (simulated)'!$B25)*P$1)-EXP(-'PK parameters (simulated)'!$C25*P$1))</f>
        <v>0.0008961721921387421</v>
      </c>
    </row>
    <row r="24" spans="2:16" ht="12.75">
      <c r="B24">
        <f>'PK parameters (simulated)'!$G26*(EXP(-('PK parameters (simulated)'!$A26/'PK parameters (simulated)'!$B26)*B$1)-EXP(-'PK parameters (simulated)'!$C26*B$1))</f>
        <v>0</v>
      </c>
      <c r="C24">
        <f>'PK parameters (simulated)'!$G26*(EXP(-('PK parameters (simulated)'!$A26/'PK parameters (simulated)'!$B26)*C$1)-EXP(-'PK parameters (simulated)'!$C26*C$1))</f>
        <v>0.09638423519853596</v>
      </c>
      <c r="D24">
        <f>'PK parameters (simulated)'!$G26*(EXP(-('PK parameters (simulated)'!$A26/'PK parameters (simulated)'!$B26)*D$1)-EXP(-'PK parameters (simulated)'!$C26*D$1))</f>
        <v>0.4674195802691706</v>
      </c>
      <c r="E24">
        <f>'PK parameters (simulated)'!$G26*(EXP(-('PK parameters (simulated)'!$A26/'PK parameters (simulated)'!$B26)*E$1)-EXP(-'PK parameters (simulated)'!$C26*E$1))</f>
        <v>0.9002634268178866</v>
      </c>
      <c r="F24">
        <f>'PK parameters (simulated)'!$G26*(EXP(-('PK parameters (simulated)'!$A26/'PK parameters (simulated)'!$B26)*F$1)-EXP(-'PK parameters (simulated)'!$C26*F$1))</f>
        <v>2.3268771612493353</v>
      </c>
      <c r="G24">
        <f>'PK parameters (simulated)'!$G26*(EXP(-('PK parameters (simulated)'!$A26/'PK parameters (simulated)'!$B26)*G$1)-EXP(-'PK parameters (simulated)'!$C26*G$1))</f>
        <v>3.7425924951581773</v>
      </c>
      <c r="H24">
        <f>'PK parameters (simulated)'!$G26*(EXP(-('PK parameters (simulated)'!$A26/'PK parameters (simulated)'!$B26)*H$1)-EXP(-'PK parameters (simulated)'!$C26*H$1))</f>
        <v>4.938401519800666</v>
      </c>
      <c r="I24">
        <f>'PK parameters (simulated)'!$G26*(EXP(-('PK parameters (simulated)'!$A26/'PK parameters (simulated)'!$B26)*I$1)-EXP(-'PK parameters (simulated)'!$C26*I$1))</f>
        <v>5.013123923949474</v>
      </c>
      <c r="J24">
        <f>'PK parameters (simulated)'!$G26*(EXP(-('PK parameters (simulated)'!$A26/'PK parameters (simulated)'!$B26)*J$1)-EXP(-'PK parameters (simulated)'!$C26*J$1))</f>
        <v>4.631439939492871</v>
      </c>
      <c r="K24">
        <f>'PK parameters (simulated)'!$G26*(EXP(-('PK parameters (simulated)'!$A26/'PK parameters (simulated)'!$B26)*K$1)-EXP(-'PK parameters (simulated)'!$C26*K$1))</f>
        <v>3.5469334958552636</v>
      </c>
      <c r="L24">
        <f>'PK parameters (simulated)'!$G26*(EXP(-('PK parameters (simulated)'!$A26/'PK parameters (simulated)'!$B26)*L$1)-EXP(-'PK parameters (simulated)'!$C26*L$1))</f>
        <v>2.5793545804105595</v>
      </c>
      <c r="M24">
        <f>'PK parameters (simulated)'!$G26*(EXP(-('PK parameters (simulated)'!$A26/'PK parameters (simulated)'!$B26)*M$1)-EXP(-'PK parameters (simulated)'!$C26*M$1))</f>
        <v>1.3159836434287577</v>
      </c>
      <c r="N24">
        <f>'PK parameters (simulated)'!$G26*(EXP(-('PK parameters (simulated)'!$A26/'PK parameters (simulated)'!$B26)*N$1)-EXP(-'PK parameters (simulated)'!$C26*N$1))</f>
        <v>0.17010495277404494</v>
      </c>
      <c r="O24">
        <f>'PK parameters (simulated)'!$G26*(EXP(-('PK parameters (simulated)'!$A26/'PK parameters (simulated)'!$B26)*O$1)-EXP(-'PK parameters (simulated)'!$C26*O$1))</f>
        <v>0.02196469584253101</v>
      </c>
      <c r="P24">
        <f>'PK parameters (simulated)'!$G26*(EXP(-('PK parameters (simulated)'!$A26/'PK parameters (simulated)'!$B26)*P$1)-EXP(-'PK parameters (simulated)'!$C26*P$1))</f>
        <v>0.002836174478888663</v>
      </c>
    </row>
    <row r="25" spans="2:16" ht="12.75">
      <c r="B25">
        <f>'PK parameters (simulated)'!$G27*(EXP(-('PK parameters (simulated)'!$A27/'PK parameters (simulated)'!$B27)*B$1)-EXP(-'PK parameters (simulated)'!$C27*B$1))</f>
        <v>0</v>
      </c>
      <c r="C25">
        <f>'PK parameters (simulated)'!$G27*(EXP(-('PK parameters (simulated)'!$A27/'PK parameters (simulated)'!$B27)*C$1)-EXP(-'PK parameters (simulated)'!$C27*C$1))</f>
        <v>0.16509588852075516</v>
      </c>
      <c r="D25">
        <f>'PK parameters (simulated)'!$G27*(EXP(-('PK parameters (simulated)'!$A27/'PK parameters (simulated)'!$B27)*D$1)-EXP(-'PK parameters (simulated)'!$C27*D$1))</f>
        <v>0.7946449978725196</v>
      </c>
      <c r="E25">
        <f>'PK parameters (simulated)'!$G27*(EXP(-('PK parameters (simulated)'!$A27/'PK parameters (simulated)'!$B27)*E$1)-EXP(-'PK parameters (simulated)'!$C27*E$1))</f>
        <v>1.5161647114557333</v>
      </c>
      <c r="F25">
        <f>'PK parameters (simulated)'!$G27*(EXP(-('PK parameters (simulated)'!$A27/'PK parameters (simulated)'!$B27)*F$1)-EXP(-'PK parameters (simulated)'!$C27*F$1))</f>
        <v>3.7730644566403218</v>
      </c>
      <c r="G25">
        <f>'PK parameters (simulated)'!$G27*(EXP(-('PK parameters (simulated)'!$A27/'PK parameters (simulated)'!$B27)*G$1)-EXP(-'PK parameters (simulated)'!$C27*G$1))</f>
        <v>5.7294828752581735</v>
      </c>
      <c r="H25">
        <f>'PK parameters (simulated)'!$G27*(EXP(-('PK parameters (simulated)'!$A27/'PK parameters (simulated)'!$B27)*H$1)-EXP(-'PK parameters (simulated)'!$C27*H$1))</f>
        <v>6.722809311521551</v>
      </c>
      <c r="I25">
        <f>'PK parameters (simulated)'!$G27*(EXP(-('PK parameters (simulated)'!$A27/'PK parameters (simulated)'!$B27)*I$1)-EXP(-'PK parameters (simulated)'!$C27*I$1))</f>
        <v>6.051126532715399</v>
      </c>
      <c r="J25">
        <f>'PK parameters (simulated)'!$G27*(EXP(-('PK parameters (simulated)'!$A27/'PK parameters (simulated)'!$B27)*J$1)-EXP(-'PK parameters (simulated)'!$C27*J$1))</f>
        <v>4.944472091270789</v>
      </c>
      <c r="K25">
        <f>'PK parameters (simulated)'!$G27*(EXP(-('PK parameters (simulated)'!$A27/'PK parameters (simulated)'!$B27)*K$1)-EXP(-'PK parameters (simulated)'!$C27*K$1))</f>
        <v>2.9452820497669836</v>
      </c>
      <c r="L25">
        <f>'PK parameters (simulated)'!$G27*(EXP(-('PK parameters (simulated)'!$A27/'PK parameters (simulated)'!$B27)*L$1)-EXP(-'PK parameters (simulated)'!$C27*L$1))</f>
        <v>1.6577787412388032</v>
      </c>
      <c r="M25">
        <f>'PK parameters (simulated)'!$G27*(EXP(-('PK parameters (simulated)'!$A27/'PK parameters (simulated)'!$B27)*M$1)-EXP(-'PK parameters (simulated)'!$C27*M$1))</f>
        <v>0.503542326386803</v>
      </c>
      <c r="N25">
        <f>'PK parameters (simulated)'!$G27*(EXP(-('PK parameters (simulated)'!$A27/'PK parameters (simulated)'!$B27)*N$1)-EXP(-'PK parameters (simulated)'!$C27*N$1))</f>
        <v>0.013623356044146119</v>
      </c>
      <c r="O25">
        <f>'PK parameters (simulated)'!$G27*(EXP(-('PK parameters (simulated)'!$A27/'PK parameters (simulated)'!$B27)*O$1)-EXP(-'PK parameters (simulated)'!$C27*O$1))</f>
        <v>0.00036798529001742407</v>
      </c>
      <c r="P25">
        <f>'PK parameters (simulated)'!$G27*(EXP(-('PK parameters (simulated)'!$A27/'PK parameters (simulated)'!$B27)*P$1)-EXP(-'PK parameters (simulated)'!$C27*P$1))</f>
        <v>9.939754865074815E-06</v>
      </c>
    </row>
    <row r="26" spans="2:16" ht="12.75">
      <c r="B26">
        <f>'PK parameters (simulated)'!$G28*(EXP(-('PK parameters (simulated)'!$A28/'PK parameters (simulated)'!$B28)*B$1)-EXP(-'PK parameters (simulated)'!$C28*B$1))</f>
        <v>0</v>
      </c>
      <c r="C26">
        <f>'PK parameters (simulated)'!$G28*(EXP(-('PK parameters (simulated)'!$A28/'PK parameters (simulated)'!$B28)*C$1)-EXP(-'PK parameters (simulated)'!$C28*C$1))</f>
        <v>0.1403524347916456</v>
      </c>
      <c r="D26">
        <f>'PK parameters (simulated)'!$G28*(EXP(-('PK parameters (simulated)'!$A28/'PK parameters (simulated)'!$B28)*D$1)-EXP(-'PK parameters (simulated)'!$C28*D$1))</f>
        <v>0.6786392812250559</v>
      </c>
      <c r="E26">
        <f>'PK parameters (simulated)'!$G28*(EXP(-('PK parameters (simulated)'!$A28/'PK parameters (simulated)'!$B28)*E$1)-EXP(-'PK parameters (simulated)'!$C28*E$1))</f>
        <v>1.3021858863587386</v>
      </c>
      <c r="F26">
        <f>'PK parameters (simulated)'!$G28*(EXP(-('PK parameters (simulated)'!$A28/'PK parameters (simulated)'!$B28)*F$1)-EXP(-'PK parameters (simulated)'!$C28*F$1))</f>
        <v>3.31338472222025</v>
      </c>
      <c r="G26">
        <f>'PK parameters (simulated)'!$G28*(EXP(-('PK parameters (simulated)'!$A28/'PK parameters (simulated)'!$B28)*G$1)-EXP(-'PK parameters (simulated)'!$C28*G$1))</f>
        <v>5.195156292234689</v>
      </c>
      <c r="H26">
        <f>'PK parameters (simulated)'!$G28*(EXP(-('PK parameters (simulated)'!$A28/'PK parameters (simulated)'!$B28)*H$1)-EXP(-'PK parameters (simulated)'!$C28*H$1))</f>
        <v>6.469120675923176</v>
      </c>
      <c r="I26">
        <f>'PK parameters (simulated)'!$G28*(EXP(-('PK parameters (simulated)'!$A28/'PK parameters (simulated)'!$B28)*I$1)-EXP(-'PK parameters (simulated)'!$C28*I$1))</f>
        <v>6.143911307332575</v>
      </c>
      <c r="J26">
        <f>'PK parameters (simulated)'!$G28*(EXP(-('PK parameters (simulated)'!$A28/'PK parameters (simulated)'!$B28)*J$1)-EXP(-'PK parameters (simulated)'!$C28*J$1))</f>
        <v>5.270193599822028</v>
      </c>
      <c r="K26">
        <f>'PK parameters (simulated)'!$G28*(EXP(-('PK parameters (simulated)'!$A28/'PK parameters (simulated)'!$B28)*K$1)-EXP(-'PK parameters (simulated)'!$C28*K$1))</f>
        <v>3.4176105367436302</v>
      </c>
      <c r="L26">
        <f>'PK parameters (simulated)'!$G28*(EXP(-('PK parameters (simulated)'!$A28/'PK parameters (simulated)'!$B28)*L$1)-EXP(-'PK parameters (simulated)'!$C28*L$1))</f>
        <v>2.0706908092990077</v>
      </c>
      <c r="M26">
        <f>'PK parameters (simulated)'!$G28*(EXP(-('PK parameters (simulated)'!$A28/'PK parameters (simulated)'!$B28)*M$1)-EXP(-'PK parameters (simulated)'!$C28*M$1))</f>
        <v>0.7169819020519483</v>
      </c>
      <c r="N26">
        <f>'PK parameters (simulated)'!$G28*(EXP(-('PK parameters (simulated)'!$A28/'PK parameters (simulated)'!$B28)*N$1)-EXP(-'PK parameters (simulated)'!$C28*N$1))</f>
        <v>0.027997066274802605</v>
      </c>
      <c r="O26">
        <f>'PK parameters (simulated)'!$G28*(EXP(-('PK parameters (simulated)'!$A28/'PK parameters (simulated)'!$B28)*O$1)-EXP(-'PK parameters (simulated)'!$C28*O$1))</f>
        <v>0.0010888274021952438</v>
      </c>
      <c r="P26">
        <f>'PK parameters (simulated)'!$G28*(EXP(-('PK parameters (simulated)'!$A28/'PK parameters (simulated)'!$B28)*P$1)-EXP(-'PK parameters (simulated)'!$C28*P$1))</f>
        <v>4.2344637086266364E-05</v>
      </c>
    </row>
    <row r="27" spans="2:16" ht="12.75">
      <c r="B27">
        <f>'PK parameters (simulated)'!$G29*(EXP(-('PK parameters (simulated)'!$A29/'PK parameters (simulated)'!$B29)*B$1)-EXP(-'PK parameters (simulated)'!$C29*B$1))</f>
        <v>0</v>
      </c>
      <c r="C27">
        <f>'PK parameters (simulated)'!$G29*(EXP(-('PK parameters (simulated)'!$A29/'PK parameters (simulated)'!$B29)*C$1)-EXP(-'PK parameters (simulated)'!$C29*C$1))</f>
        <v>0.21617715630378836</v>
      </c>
      <c r="D27">
        <f>'PK parameters (simulated)'!$G29*(EXP(-('PK parameters (simulated)'!$A29/'PK parameters (simulated)'!$B29)*D$1)-EXP(-'PK parameters (simulated)'!$C29*D$1))</f>
        <v>1.0359338664885538</v>
      </c>
      <c r="E27">
        <f>'PK parameters (simulated)'!$G29*(EXP(-('PK parameters (simulated)'!$A29/'PK parameters (simulated)'!$B29)*E$1)-EXP(-'PK parameters (simulated)'!$C29*E$1))</f>
        <v>1.9661741371593269</v>
      </c>
      <c r="F27">
        <f>'PK parameters (simulated)'!$G29*(EXP(-('PK parameters (simulated)'!$A29/'PK parameters (simulated)'!$B29)*F$1)-EXP(-'PK parameters (simulated)'!$C29*F$1))</f>
        <v>4.804625247949239</v>
      </c>
      <c r="G27">
        <f>'PK parameters (simulated)'!$G29*(EXP(-('PK parameters (simulated)'!$A29/'PK parameters (simulated)'!$B29)*G$1)-EXP(-'PK parameters (simulated)'!$C29*G$1))</f>
        <v>7.158653490337482</v>
      </c>
      <c r="H27">
        <f>'PK parameters (simulated)'!$G29*(EXP(-('PK parameters (simulated)'!$A29/'PK parameters (simulated)'!$B29)*H$1)-EXP(-'PK parameters (simulated)'!$C29*H$1))</f>
        <v>8.31868823830034</v>
      </c>
      <c r="I27">
        <f>'PK parameters (simulated)'!$G29*(EXP(-('PK parameters (simulated)'!$A29/'PK parameters (simulated)'!$B29)*I$1)-EXP(-'PK parameters (simulated)'!$C29*I$1))</f>
        <v>7.663774498108774</v>
      </c>
      <c r="J27">
        <f>'PK parameters (simulated)'!$G29*(EXP(-('PK parameters (simulated)'!$A29/'PK parameters (simulated)'!$B29)*J$1)-EXP(-'PK parameters (simulated)'!$C29*J$1))</f>
        <v>6.5781667947705165</v>
      </c>
      <c r="K27">
        <f>'PK parameters (simulated)'!$G29*(EXP(-('PK parameters (simulated)'!$A29/'PK parameters (simulated)'!$B29)*K$1)-EXP(-'PK parameters (simulated)'!$C29*K$1))</f>
        <v>4.550602425826671</v>
      </c>
      <c r="L27">
        <f>'PK parameters (simulated)'!$G29*(EXP(-('PK parameters (simulated)'!$A29/'PK parameters (simulated)'!$B29)*L$1)-EXP(-'PK parameters (simulated)'!$C29*L$1))</f>
        <v>3.083519326647851</v>
      </c>
      <c r="M27">
        <f>'PK parameters (simulated)'!$G29*(EXP(-('PK parameters (simulated)'!$A29/'PK parameters (simulated)'!$B29)*M$1)-EXP(-'PK parameters (simulated)'!$C29*M$1))</f>
        <v>1.4050887811366188</v>
      </c>
      <c r="N27">
        <f>'PK parameters (simulated)'!$G29*(EXP(-('PK parameters (simulated)'!$A29/'PK parameters (simulated)'!$B29)*N$1)-EXP(-'PK parameters (simulated)'!$C29*N$1))</f>
        <v>0.13261134897998364</v>
      </c>
      <c r="O27">
        <f>'PK parameters (simulated)'!$G29*(EXP(-('PK parameters (simulated)'!$A29/'PK parameters (simulated)'!$B29)*O$1)-EXP(-'PK parameters (simulated)'!$C29*O$1))</f>
        <v>0.012515447947559679</v>
      </c>
      <c r="P27">
        <f>'PK parameters (simulated)'!$G29*(EXP(-('PK parameters (simulated)'!$A29/'PK parameters (simulated)'!$B29)*P$1)-EXP(-'PK parameters (simulated)'!$C29*P$1))</f>
        <v>0.0011811691716305853</v>
      </c>
    </row>
    <row r="28" spans="2:16" ht="12.75">
      <c r="B28">
        <f>'PK parameters (simulated)'!$G30*(EXP(-('PK parameters (simulated)'!$A30/'PK parameters (simulated)'!$B30)*B$1)-EXP(-'PK parameters (simulated)'!$C30*B$1))</f>
        <v>0</v>
      </c>
      <c r="C28">
        <f>'PK parameters (simulated)'!$G30*(EXP(-('PK parameters (simulated)'!$A30/'PK parameters (simulated)'!$B30)*C$1)-EXP(-'PK parameters (simulated)'!$C30*C$1))</f>
        <v>0.21327770273006258</v>
      </c>
      <c r="D28">
        <f>'PK parameters (simulated)'!$G30*(EXP(-('PK parameters (simulated)'!$A30/'PK parameters (simulated)'!$B30)*D$1)-EXP(-'PK parameters (simulated)'!$C30*D$1))</f>
        <v>1.0166223278693804</v>
      </c>
      <c r="E28">
        <f>'PK parameters (simulated)'!$G30*(EXP(-('PK parameters (simulated)'!$A30/'PK parameters (simulated)'!$B30)*E$1)-EXP(-'PK parameters (simulated)'!$C30*E$1))</f>
        <v>1.9167466875487424</v>
      </c>
      <c r="F28">
        <f>'PK parameters (simulated)'!$G30*(EXP(-('PK parameters (simulated)'!$A30/'PK parameters (simulated)'!$B30)*F$1)-EXP(-'PK parameters (simulated)'!$C30*F$1))</f>
        <v>4.561101332388502</v>
      </c>
      <c r="G28">
        <f>'PK parameters (simulated)'!$G30*(EXP(-('PK parameters (simulated)'!$A30/'PK parameters (simulated)'!$B30)*G$1)-EXP(-'PK parameters (simulated)'!$C30*G$1))</f>
        <v>6.530730691302657</v>
      </c>
      <c r="H28">
        <f>'PK parameters (simulated)'!$G30*(EXP(-('PK parameters (simulated)'!$A30/'PK parameters (simulated)'!$B30)*H$1)-EXP(-'PK parameters (simulated)'!$C30*H$1))</f>
        <v>7.0095280327740825</v>
      </c>
      <c r="I28">
        <f>'PK parameters (simulated)'!$G30*(EXP(-('PK parameters (simulated)'!$A30/'PK parameters (simulated)'!$B30)*I$1)-EXP(-'PK parameters (simulated)'!$C30*I$1))</f>
        <v>5.965533031768909</v>
      </c>
      <c r="J28">
        <f>'PK parameters (simulated)'!$G30*(EXP(-('PK parameters (simulated)'!$A30/'PK parameters (simulated)'!$B30)*J$1)-EXP(-'PK parameters (simulated)'!$C30*J$1))</f>
        <v>4.730781721934238</v>
      </c>
      <c r="K28">
        <f>'PK parameters (simulated)'!$G30*(EXP(-('PK parameters (simulated)'!$A30/'PK parameters (simulated)'!$B30)*K$1)-EXP(-'PK parameters (simulated)'!$C30*K$1))</f>
        <v>2.7939597180059375</v>
      </c>
      <c r="L28">
        <f>'PK parameters (simulated)'!$G30*(EXP(-('PK parameters (simulated)'!$A30/'PK parameters (simulated)'!$B30)*L$1)-EXP(-'PK parameters (simulated)'!$C30*L$1))</f>
        <v>1.6164571806924684</v>
      </c>
      <c r="M28">
        <f>'PK parameters (simulated)'!$G30*(EXP(-('PK parameters (simulated)'!$A30/'PK parameters (simulated)'!$B30)*M$1)-EXP(-'PK parameters (simulated)'!$C30*M$1))</f>
        <v>0.5370067230890327</v>
      </c>
      <c r="N28">
        <f>'PK parameters (simulated)'!$G30*(EXP(-('PK parameters (simulated)'!$A30/'PK parameters (simulated)'!$B30)*N$1)-EXP(-'PK parameters (simulated)'!$C30*N$1))</f>
        <v>0.019640135472987475</v>
      </c>
      <c r="O28">
        <f>'PK parameters (simulated)'!$G30*(EXP(-('PK parameters (simulated)'!$A30/'PK parameters (simulated)'!$B30)*O$1)-EXP(-'PK parameters (simulated)'!$C30*O$1))</f>
        <v>0.0007182873373665958</v>
      </c>
      <c r="P28">
        <f>'PK parameters (simulated)'!$G30*(EXP(-('PK parameters (simulated)'!$A30/'PK parameters (simulated)'!$B30)*P$1)-EXP(-'PK parameters (simulated)'!$C30*P$1))</f>
        <v>2.6269508140526735E-05</v>
      </c>
    </row>
    <row r="29" spans="2:16" ht="12.75">
      <c r="B29">
        <f>'PK parameters (simulated)'!$G31*(EXP(-('PK parameters (simulated)'!$A31/'PK parameters (simulated)'!$B31)*B$1)-EXP(-'PK parameters (simulated)'!$C31*B$1))</f>
        <v>0</v>
      </c>
      <c r="C29">
        <f>'PK parameters (simulated)'!$G31*(EXP(-('PK parameters (simulated)'!$A31/'PK parameters (simulated)'!$B31)*C$1)-EXP(-'PK parameters (simulated)'!$C31*C$1))</f>
        <v>0.09871787892804147</v>
      </c>
      <c r="D29">
        <f>'PK parameters (simulated)'!$G31*(EXP(-('PK parameters (simulated)'!$A31/'PK parameters (simulated)'!$B31)*D$1)-EXP(-'PK parameters (simulated)'!$C31*D$1))</f>
        <v>0.47928647590513584</v>
      </c>
      <c r="E29">
        <f>'PK parameters (simulated)'!$G31*(EXP(-('PK parameters (simulated)'!$A31/'PK parameters (simulated)'!$B31)*E$1)-EXP(-'PK parameters (simulated)'!$C31*E$1))</f>
        <v>0.9244726488117252</v>
      </c>
      <c r="F29">
        <f>'PK parameters (simulated)'!$G31*(EXP(-('PK parameters (simulated)'!$A31/'PK parameters (simulated)'!$B31)*F$1)-EXP(-'PK parameters (simulated)'!$C31*F$1))</f>
        <v>2.4042902608102383</v>
      </c>
      <c r="G29">
        <f>'PK parameters (simulated)'!$G31*(EXP(-('PK parameters (simulated)'!$A31/'PK parameters (simulated)'!$B31)*G$1)-EXP(-'PK parameters (simulated)'!$C31*G$1))</f>
        <v>3.9070448379265867</v>
      </c>
      <c r="H29">
        <f>'PK parameters (simulated)'!$G31*(EXP(-('PK parameters (simulated)'!$A31/'PK parameters (simulated)'!$B31)*H$1)-EXP(-'PK parameters (simulated)'!$C31*H$1))</f>
        <v>5.280463233549748</v>
      </c>
      <c r="I29">
        <f>'PK parameters (simulated)'!$G31*(EXP(-('PK parameters (simulated)'!$A31/'PK parameters (simulated)'!$B31)*I$1)-EXP(-'PK parameters (simulated)'!$C31*I$1))</f>
        <v>5.5132568614469815</v>
      </c>
      <c r="J29">
        <f>'PK parameters (simulated)'!$G31*(EXP(-('PK parameters (simulated)'!$A31/'PK parameters (simulated)'!$B31)*J$1)-EXP(-'PK parameters (simulated)'!$C31*J$1))</f>
        <v>5.257214733157895</v>
      </c>
      <c r="K29">
        <f>'PK parameters (simulated)'!$G31*(EXP(-('PK parameters (simulated)'!$A31/'PK parameters (simulated)'!$B31)*K$1)-EXP(-'PK parameters (simulated)'!$C31*K$1))</f>
        <v>4.322407000359036</v>
      </c>
      <c r="L29">
        <f>'PK parameters (simulated)'!$G31*(EXP(-('PK parameters (simulated)'!$A31/'PK parameters (simulated)'!$B31)*L$1)-EXP(-'PK parameters (simulated)'!$C31*L$1))</f>
        <v>3.3957287896994175</v>
      </c>
      <c r="M29">
        <f>'PK parameters (simulated)'!$G31*(EXP(-('PK parameters (simulated)'!$A31/'PK parameters (simulated)'!$B31)*M$1)-EXP(-'PK parameters (simulated)'!$C31*M$1))</f>
        <v>2.036658204234138</v>
      </c>
      <c r="N29">
        <f>'PK parameters (simulated)'!$G31*(EXP(-('PK parameters (simulated)'!$A31/'PK parameters (simulated)'!$B31)*N$1)-EXP(-'PK parameters (simulated)'!$C31*N$1))</f>
        <v>0.43120943354154034</v>
      </c>
      <c r="O29">
        <f>'PK parameters (simulated)'!$G31*(EXP(-('PK parameters (simulated)'!$A31/'PK parameters (simulated)'!$B31)*O$1)-EXP(-'PK parameters (simulated)'!$C31*O$1))</f>
        <v>0.09124345148321561</v>
      </c>
      <c r="P29">
        <f>'PK parameters (simulated)'!$G31*(EXP(-('PK parameters (simulated)'!$A31/'PK parameters (simulated)'!$B31)*P$1)-EXP(-'PK parameters (simulated)'!$C31*P$1))</f>
        <v>0.019307009266883907</v>
      </c>
    </row>
    <row r="30" spans="2:16" ht="12.75">
      <c r="B30">
        <f>'PK parameters (simulated)'!$G32*(EXP(-('PK parameters (simulated)'!$A32/'PK parameters (simulated)'!$B32)*B$1)-EXP(-'PK parameters (simulated)'!$C32*B$1))</f>
        <v>0</v>
      </c>
      <c r="C30">
        <f>'PK parameters (simulated)'!$G32*(EXP(-('PK parameters (simulated)'!$A32/'PK parameters (simulated)'!$B32)*C$1)-EXP(-'PK parameters (simulated)'!$C32*C$1))</f>
        <v>0.1410366459729974</v>
      </c>
      <c r="D30">
        <f>'PK parameters (simulated)'!$G32*(EXP(-('PK parameters (simulated)'!$A32/'PK parameters (simulated)'!$B32)*D$1)-EXP(-'PK parameters (simulated)'!$C32*D$1))</f>
        <v>0.6760204080312472</v>
      </c>
      <c r="E30">
        <f>'PK parameters (simulated)'!$G32*(EXP(-('PK parameters (simulated)'!$A32/'PK parameters (simulated)'!$B32)*E$1)-EXP(-'PK parameters (simulated)'!$C32*E$1))</f>
        <v>1.2834638684485202</v>
      </c>
      <c r="F30">
        <f>'PK parameters (simulated)'!$G32*(EXP(-('PK parameters (simulated)'!$A32/'PK parameters (simulated)'!$B32)*F$1)-EXP(-'PK parameters (simulated)'!$C32*F$1))</f>
        <v>3.1403452708417436</v>
      </c>
      <c r="G30">
        <f>'PK parameters (simulated)'!$G32*(EXP(-('PK parameters (simulated)'!$A32/'PK parameters (simulated)'!$B32)*G$1)-EXP(-'PK parameters (simulated)'!$C32*G$1))</f>
        <v>4.688611736442125</v>
      </c>
      <c r="H30">
        <f>'PK parameters (simulated)'!$G32*(EXP(-('PK parameters (simulated)'!$A32/'PK parameters (simulated)'!$B32)*H$1)-EXP(-'PK parameters (simulated)'!$C32*H$1))</f>
        <v>5.473420613588519</v>
      </c>
      <c r="I30">
        <f>'PK parameters (simulated)'!$G32*(EXP(-('PK parameters (simulated)'!$A32/'PK parameters (simulated)'!$B32)*I$1)-EXP(-'PK parameters (simulated)'!$C32*I$1))</f>
        <v>5.068248923858221</v>
      </c>
      <c r="J30">
        <f>'PK parameters (simulated)'!$G32*(EXP(-('PK parameters (simulated)'!$A32/'PK parameters (simulated)'!$B32)*J$1)-EXP(-'PK parameters (simulated)'!$C32*J$1))</f>
        <v>4.3740818843031635</v>
      </c>
      <c r="K30">
        <f>'PK parameters (simulated)'!$G32*(EXP(-('PK parameters (simulated)'!$A32/'PK parameters (simulated)'!$B32)*K$1)-EXP(-'PK parameters (simulated)'!$C32*K$1))</f>
        <v>3.0608315302670737</v>
      </c>
      <c r="L30">
        <f>'PK parameters (simulated)'!$G32*(EXP(-('PK parameters (simulated)'!$A32/'PK parameters (simulated)'!$B32)*L$1)-EXP(-'PK parameters (simulated)'!$C32*L$1))</f>
        <v>2.0986605692697218</v>
      </c>
      <c r="M30">
        <f>'PK parameters (simulated)'!$G32*(EXP(-('PK parameters (simulated)'!$A32/'PK parameters (simulated)'!$B32)*M$1)-EXP(-'PK parameters (simulated)'!$C32*M$1))</f>
        <v>0.9793342567348087</v>
      </c>
      <c r="N30">
        <f>'PK parameters (simulated)'!$G32*(EXP(-('PK parameters (simulated)'!$A32/'PK parameters (simulated)'!$B32)*N$1)-EXP(-'PK parameters (simulated)'!$C32*N$1))</f>
        <v>0.09927554682399896</v>
      </c>
      <c r="O30">
        <f>'PK parameters (simulated)'!$G32*(EXP(-('PK parameters (simulated)'!$A32/'PK parameters (simulated)'!$B32)*O$1)-EXP(-'PK parameters (simulated)'!$C32*O$1))</f>
        <v>0.010063360286155862</v>
      </c>
      <c r="P30">
        <f>'PK parameters (simulated)'!$G32*(EXP(-('PK parameters (simulated)'!$A32/'PK parameters (simulated)'!$B32)*P$1)-EXP(-'PK parameters (simulated)'!$C32*P$1))</f>
        <v>0.0010201023658735924</v>
      </c>
    </row>
    <row r="31" spans="2:16" ht="12.75">
      <c r="B31">
        <f>'PK parameters (simulated)'!$G33*(EXP(-('PK parameters (simulated)'!$A33/'PK parameters (simulated)'!$B33)*B$1)-EXP(-'PK parameters (simulated)'!$C33*B$1))</f>
        <v>0</v>
      </c>
      <c r="C31">
        <f>'PK parameters (simulated)'!$G33*(EXP(-('PK parameters (simulated)'!$A33/'PK parameters (simulated)'!$B33)*C$1)-EXP(-'PK parameters (simulated)'!$C33*C$1))</f>
        <v>0.16485806976833078</v>
      </c>
      <c r="D31">
        <f>'PK parameters (simulated)'!$G33*(EXP(-('PK parameters (simulated)'!$A33/'PK parameters (simulated)'!$B33)*D$1)-EXP(-'PK parameters (simulated)'!$C33*D$1))</f>
        <v>0.7857056689850573</v>
      </c>
      <c r="E31">
        <f>'PK parameters (simulated)'!$G33*(EXP(-('PK parameters (simulated)'!$A33/'PK parameters (simulated)'!$B33)*E$1)-EXP(-'PK parameters (simulated)'!$C33*E$1))</f>
        <v>1.4812216883153058</v>
      </c>
      <c r="F31">
        <f>'PK parameters (simulated)'!$G33*(EXP(-('PK parameters (simulated)'!$A33/'PK parameters (simulated)'!$B33)*F$1)-EXP(-'PK parameters (simulated)'!$C33*F$1))</f>
        <v>3.5264733461729483</v>
      </c>
      <c r="G31">
        <f>'PK parameters (simulated)'!$G33*(EXP(-('PK parameters (simulated)'!$A33/'PK parameters (simulated)'!$B33)*G$1)-EXP(-'PK parameters (simulated)'!$C33*G$1))</f>
        <v>5.066579144824363</v>
      </c>
      <c r="H31">
        <f>'PK parameters (simulated)'!$G33*(EXP(-('PK parameters (simulated)'!$A33/'PK parameters (simulated)'!$B33)*H$1)-EXP(-'PK parameters (simulated)'!$C33*H$1))</f>
        <v>5.5234447020284865</v>
      </c>
      <c r="I31">
        <f>'PK parameters (simulated)'!$G33*(EXP(-('PK parameters (simulated)'!$A33/'PK parameters (simulated)'!$B33)*I$1)-EXP(-'PK parameters (simulated)'!$C33*I$1))</f>
        <v>4.819842256377983</v>
      </c>
      <c r="J31">
        <f>'PK parameters (simulated)'!$G33*(EXP(-('PK parameters (simulated)'!$A33/'PK parameters (simulated)'!$B33)*J$1)-EXP(-'PK parameters (simulated)'!$C33*J$1))</f>
        <v>3.9444373195049898</v>
      </c>
      <c r="K31">
        <f>'PK parameters (simulated)'!$G33*(EXP(-('PK parameters (simulated)'!$A33/'PK parameters (simulated)'!$B33)*K$1)-EXP(-'PK parameters (simulated)'!$C33*K$1))</f>
        <v>2.5061225050797695</v>
      </c>
      <c r="L31">
        <f>'PK parameters (simulated)'!$G33*(EXP(-('PK parameters (simulated)'!$A33/'PK parameters (simulated)'!$B33)*L$1)-EXP(-'PK parameters (simulated)'!$C33*L$1))</f>
        <v>1.5678061271192445</v>
      </c>
      <c r="M31">
        <f>'PK parameters (simulated)'!$G33*(EXP(-('PK parameters (simulated)'!$A33/'PK parameters (simulated)'!$B33)*M$1)-EXP(-'PK parameters (simulated)'!$C33*M$1))</f>
        <v>0.610678851431473</v>
      </c>
      <c r="N31">
        <f>'PK parameters (simulated)'!$G33*(EXP(-('PK parameters (simulated)'!$A33/'PK parameters (simulated)'!$B33)*N$1)-EXP(-'PK parameters (simulated)'!$C33*N$1))</f>
        <v>0.036043124580137614</v>
      </c>
      <c r="O31">
        <f>'PK parameters (simulated)'!$G33*(EXP(-('PK parameters (simulated)'!$A33/'PK parameters (simulated)'!$B33)*O$1)-EXP(-'PK parameters (simulated)'!$C33*O$1))</f>
        <v>0.0021272965505285697</v>
      </c>
      <c r="P31">
        <f>'PK parameters (simulated)'!$G33*(EXP(-('PK parameters (simulated)'!$A33/'PK parameters (simulated)'!$B33)*P$1)-EXP(-'PK parameters (simulated)'!$C33*P$1))</f>
        <v>0.0001255548919865352</v>
      </c>
    </row>
    <row r="32" spans="2:16" ht="12.75">
      <c r="B32">
        <f>'PK parameters (simulated)'!$G34*(EXP(-('PK parameters (simulated)'!$A34/'PK parameters (simulated)'!$B34)*B$1)-EXP(-'PK parameters (simulated)'!$C34*B$1))</f>
        <v>0</v>
      </c>
      <c r="C32">
        <f>'PK parameters (simulated)'!$G34*(EXP(-('PK parameters (simulated)'!$A34/'PK parameters (simulated)'!$B34)*C$1)-EXP(-'PK parameters (simulated)'!$C34*C$1))</f>
        <v>0.13838557099579976</v>
      </c>
      <c r="D32">
        <f>'PK parameters (simulated)'!$G34*(EXP(-('PK parameters (simulated)'!$A34/'PK parameters (simulated)'!$B34)*D$1)-EXP(-'PK parameters (simulated)'!$C34*D$1))</f>
        <v>0.6658050554187239</v>
      </c>
      <c r="E32">
        <f>'PK parameters (simulated)'!$G34*(EXP(-('PK parameters (simulated)'!$A34/'PK parameters (simulated)'!$B34)*E$1)-EXP(-'PK parameters (simulated)'!$C34*E$1))</f>
        <v>1.269874620192208</v>
      </c>
      <c r="F32">
        <f>'PK parameters (simulated)'!$G34*(EXP(-('PK parameters (simulated)'!$A34/'PK parameters (simulated)'!$B34)*F$1)-EXP(-'PK parameters (simulated)'!$C34*F$1))</f>
        <v>3.160864041646466</v>
      </c>
      <c r="G32">
        <f>'PK parameters (simulated)'!$G34*(EXP(-('PK parameters (simulated)'!$A34/'PK parameters (simulated)'!$B34)*G$1)-EXP(-'PK parameters (simulated)'!$C34*G$1))</f>
        <v>4.825612726667438</v>
      </c>
      <c r="H32">
        <f>'PK parameters (simulated)'!$G34*(EXP(-('PK parameters (simulated)'!$A34/'PK parameters (simulated)'!$B34)*H$1)-EXP(-'PK parameters (simulated)'!$C34*H$1))</f>
        <v>5.822664004217109</v>
      </c>
      <c r="I32">
        <f>'PK parameters (simulated)'!$G34*(EXP(-('PK parameters (simulated)'!$A34/'PK parameters (simulated)'!$B34)*I$1)-EXP(-'PK parameters (simulated)'!$C34*I$1))</f>
        <v>5.501254530239555</v>
      </c>
      <c r="J32">
        <f>'PK parameters (simulated)'!$G34*(EXP(-('PK parameters (simulated)'!$A34/'PK parameters (simulated)'!$B34)*J$1)-EXP(-'PK parameters (simulated)'!$C34*J$1))</f>
        <v>4.798456285920059</v>
      </c>
      <c r="K32">
        <f>'PK parameters (simulated)'!$G34*(EXP(-('PK parameters (simulated)'!$A34/'PK parameters (simulated)'!$B34)*K$1)-EXP(-'PK parameters (simulated)'!$C34*K$1))</f>
        <v>3.373303483500377</v>
      </c>
      <c r="L32">
        <f>'PK parameters (simulated)'!$G34*(EXP(-('PK parameters (simulated)'!$A34/'PK parameters (simulated)'!$B34)*L$1)-EXP(-'PK parameters (simulated)'!$C34*L$1))</f>
        <v>2.3010515362798256</v>
      </c>
      <c r="M32">
        <f>'PK parameters (simulated)'!$G34*(EXP(-('PK parameters (simulated)'!$A34/'PK parameters (simulated)'!$B34)*M$1)-EXP(-'PK parameters (simulated)'!$C34*M$1))</f>
        <v>1.055653090386183</v>
      </c>
      <c r="N32">
        <f>'PK parameters (simulated)'!$G34*(EXP(-('PK parameters (simulated)'!$A34/'PK parameters (simulated)'!$B34)*N$1)-EXP(-'PK parameters (simulated)'!$C34*N$1))</f>
        <v>0.10128520273286229</v>
      </c>
      <c r="O32">
        <f>'PK parameters (simulated)'!$G34*(EXP(-('PK parameters (simulated)'!$A34/'PK parameters (simulated)'!$B34)*O$1)-EXP(-'PK parameters (simulated)'!$C34*O$1))</f>
        <v>0.009716820109868903</v>
      </c>
      <c r="P32">
        <f>'PK parameters (simulated)'!$G34*(EXP(-('PK parameters (simulated)'!$A34/'PK parameters (simulated)'!$B34)*P$1)-EXP(-'PK parameters (simulated)'!$C34*P$1))</f>
        <v>0.0009321854467585941</v>
      </c>
    </row>
    <row r="33" spans="2:16" ht="12.75">
      <c r="B33">
        <f>'PK parameters (simulated)'!$G35*(EXP(-('PK parameters (simulated)'!$A35/'PK parameters (simulated)'!$B35)*B$1)-EXP(-'PK parameters (simulated)'!$C35*B$1))</f>
        <v>0</v>
      </c>
      <c r="C33">
        <f>'PK parameters (simulated)'!$G35*(EXP(-('PK parameters (simulated)'!$A35/'PK parameters (simulated)'!$B35)*C$1)-EXP(-'PK parameters (simulated)'!$C35*C$1))</f>
        <v>0.15045975083564575</v>
      </c>
      <c r="D33">
        <f>'PK parameters (simulated)'!$G35*(EXP(-('PK parameters (simulated)'!$A35/'PK parameters (simulated)'!$B35)*D$1)-EXP(-'PK parameters (simulated)'!$C35*D$1))</f>
        <v>0.7235036911941608</v>
      </c>
      <c r="E33">
        <f>'PK parameters (simulated)'!$G35*(EXP(-('PK parameters (simulated)'!$A35/'PK parameters (simulated)'!$B35)*E$1)-EXP(-'PK parameters (simulated)'!$C35*E$1))</f>
        <v>1.3790706908465113</v>
      </c>
      <c r="F33">
        <f>'PK parameters (simulated)'!$G35*(EXP(-('PK parameters (simulated)'!$A35/'PK parameters (simulated)'!$B35)*F$1)-EXP(-'PK parameters (simulated)'!$C35*F$1))</f>
        <v>3.4265517424584737</v>
      </c>
      <c r="G33">
        <f>'PK parameters (simulated)'!$G35*(EXP(-('PK parameters (simulated)'!$A35/'PK parameters (simulated)'!$B35)*G$1)-EXP(-'PK parameters (simulated)'!$C35*G$1))</f>
        <v>5.2278195158300855</v>
      </c>
      <c r="H33">
        <f>'PK parameters (simulated)'!$G35*(EXP(-('PK parameters (simulated)'!$A35/'PK parameters (simulated)'!$B35)*H$1)-EXP(-'PK parameters (simulated)'!$C35*H$1))</f>
        <v>6.34265718668592</v>
      </c>
      <c r="I33">
        <f>'PK parameters (simulated)'!$G35*(EXP(-('PK parameters (simulated)'!$A35/'PK parameters (simulated)'!$B35)*I$1)-EXP(-'PK parameters (simulated)'!$C35*I$1))</f>
        <v>6.07200818697664</v>
      </c>
      <c r="J33">
        <f>'PK parameters (simulated)'!$G35*(EXP(-('PK parameters (simulated)'!$A35/'PK parameters (simulated)'!$B35)*J$1)-EXP(-'PK parameters (simulated)'!$C35*J$1))</f>
        <v>5.397488281805889</v>
      </c>
      <c r="K33">
        <f>'PK parameters (simulated)'!$G35*(EXP(-('PK parameters (simulated)'!$A35/'PK parameters (simulated)'!$B35)*K$1)-EXP(-'PK parameters (simulated)'!$C35*K$1))</f>
        <v>3.981677544942627</v>
      </c>
      <c r="L33">
        <f>'PK parameters (simulated)'!$G35*(EXP(-('PK parameters (simulated)'!$A35/'PK parameters (simulated)'!$B35)*L$1)-EXP(-'PK parameters (simulated)'!$C35*L$1))</f>
        <v>2.867970557379877</v>
      </c>
      <c r="M33">
        <f>'PK parameters (simulated)'!$G35*(EXP(-('PK parameters (simulated)'!$A35/'PK parameters (simulated)'!$B35)*M$1)-EXP(-'PK parameters (simulated)'!$C35*M$1))</f>
        <v>1.4737362673361258</v>
      </c>
      <c r="N33">
        <f>'PK parameters (simulated)'!$G35*(EXP(-('PK parameters (simulated)'!$A35/'PK parameters (simulated)'!$B35)*N$1)-EXP(-'PK parameters (simulated)'!$C35*N$1))</f>
        <v>0.19925453156317013</v>
      </c>
      <c r="O33">
        <f>'PK parameters (simulated)'!$G35*(EXP(-('PK parameters (simulated)'!$A35/'PK parameters (simulated)'!$B35)*O$1)-EXP(-'PK parameters (simulated)'!$C35*O$1))</f>
        <v>0.026938757796186676</v>
      </c>
      <c r="P33">
        <f>'PK parameters (simulated)'!$G35*(EXP(-('PK parameters (simulated)'!$A35/'PK parameters (simulated)'!$B35)*P$1)-EXP(-'PK parameters (simulated)'!$C35*P$1))</f>
        <v>0.003642058549474719</v>
      </c>
    </row>
    <row r="34" spans="2:16" ht="12.75">
      <c r="B34">
        <f>'PK parameters (simulated)'!$G36*(EXP(-('PK parameters (simulated)'!$A36/'PK parameters (simulated)'!$B36)*B$1)-EXP(-'PK parameters (simulated)'!$C36*B$1))</f>
        <v>0</v>
      </c>
      <c r="C34">
        <f>'PK parameters (simulated)'!$G36*(EXP(-('PK parameters (simulated)'!$A36/'PK parameters (simulated)'!$B36)*C$1)-EXP(-'PK parameters (simulated)'!$C36*C$1))</f>
        <v>0.11108355149091913</v>
      </c>
      <c r="D34">
        <f>'PK parameters (simulated)'!$G36*(EXP(-('PK parameters (simulated)'!$A36/'PK parameters (simulated)'!$B36)*D$1)-EXP(-'PK parameters (simulated)'!$C36*D$1))</f>
        <v>0.5361354959358041</v>
      </c>
      <c r="E34">
        <f>'PK parameters (simulated)'!$G36*(EXP(-('PK parameters (simulated)'!$A36/'PK parameters (simulated)'!$B36)*E$1)-EXP(-'PK parameters (simulated)'!$C36*E$1))</f>
        <v>1.0264645398709502</v>
      </c>
      <c r="F34">
        <f>'PK parameters (simulated)'!$G36*(EXP(-('PK parameters (simulated)'!$A36/'PK parameters (simulated)'!$B36)*F$1)-EXP(-'PK parameters (simulated)'!$C36*F$1))</f>
        <v>2.5905912295868148</v>
      </c>
      <c r="G34">
        <f>'PK parameters (simulated)'!$G36*(EXP(-('PK parameters (simulated)'!$A36/'PK parameters (simulated)'!$B36)*G$1)-EXP(-'PK parameters (simulated)'!$C36*G$1))</f>
        <v>4.021108668423265</v>
      </c>
      <c r="H34">
        <f>'PK parameters (simulated)'!$G36*(EXP(-('PK parameters (simulated)'!$A36/'PK parameters (simulated)'!$B36)*H$1)-EXP(-'PK parameters (simulated)'!$C36*H$1))</f>
        <v>4.944273133211115</v>
      </c>
      <c r="I34">
        <f>'PK parameters (simulated)'!$G36*(EXP(-('PK parameters (simulated)'!$A36/'PK parameters (simulated)'!$B36)*I$1)-EXP(-'PK parameters (simulated)'!$C36*I$1))</f>
        <v>4.6802537003020275</v>
      </c>
      <c r="J34">
        <f>'PK parameters (simulated)'!$G36*(EXP(-('PK parameters (simulated)'!$A36/'PK parameters (simulated)'!$B36)*J$1)-EXP(-'PK parameters (simulated)'!$C36*J$1))</f>
        <v>4.034410574711012</v>
      </c>
      <c r="K34">
        <f>'PK parameters (simulated)'!$G36*(EXP(-('PK parameters (simulated)'!$A36/'PK parameters (simulated)'!$B36)*K$1)-EXP(-'PK parameters (simulated)'!$C36*K$1))</f>
        <v>2.693403019137771</v>
      </c>
      <c r="L34">
        <f>'PK parameters (simulated)'!$G36*(EXP(-('PK parameters (simulated)'!$A36/'PK parameters (simulated)'!$B36)*L$1)-EXP(-'PK parameters (simulated)'!$C36*L$1))</f>
        <v>1.709325402157245</v>
      </c>
      <c r="M34">
        <f>'PK parameters (simulated)'!$G36*(EXP(-('PK parameters (simulated)'!$A36/'PK parameters (simulated)'!$B36)*M$1)-EXP(-'PK parameters (simulated)'!$C36*M$1))</f>
        <v>0.6650863283058074</v>
      </c>
      <c r="N34">
        <f>'PK parameters (simulated)'!$G36*(EXP(-('PK parameters (simulated)'!$A36/'PK parameters (simulated)'!$B36)*N$1)-EXP(-'PK parameters (simulated)'!$C36*N$1))</f>
        <v>0.03819346987772464</v>
      </c>
      <c r="O34">
        <f>'PK parameters (simulated)'!$G36*(EXP(-('PK parameters (simulated)'!$A36/'PK parameters (simulated)'!$B36)*O$1)-EXP(-'PK parameters (simulated)'!$C36*O$1))</f>
        <v>0.0021912168532357795</v>
      </c>
      <c r="P34">
        <f>'PK parameters (simulated)'!$G36*(EXP(-('PK parameters (simulated)'!$A36/'PK parameters (simulated)'!$B36)*P$1)-EXP(-'PK parameters (simulated)'!$C36*P$1))</f>
        <v>0.0001257132941296541</v>
      </c>
    </row>
    <row r="35" spans="2:16" ht="12.75">
      <c r="B35">
        <f>'PK parameters (simulated)'!$G37*(EXP(-('PK parameters (simulated)'!$A37/'PK parameters (simulated)'!$B37)*B$1)-EXP(-'PK parameters (simulated)'!$C37*B$1))</f>
        <v>0</v>
      </c>
      <c r="C35">
        <f>'PK parameters (simulated)'!$G37*(EXP(-('PK parameters (simulated)'!$A37/'PK parameters (simulated)'!$B37)*C$1)-EXP(-'PK parameters (simulated)'!$C37*C$1))</f>
        <v>0.23437452991389862</v>
      </c>
      <c r="D35">
        <f>'PK parameters (simulated)'!$G37*(EXP(-('PK parameters (simulated)'!$A37/'PK parameters (simulated)'!$B37)*D$1)-EXP(-'PK parameters (simulated)'!$C37*D$1))</f>
        <v>1.126337299367307</v>
      </c>
      <c r="E35">
        <f>'PK parameters (simulated)'!$G37*(EXP(-('PK parameters (simulated)'!$A37/'PK parameters (simulated)'!$B37)*E$1)-EXP(-'PK parameters (simulated)'!$C37*E$1))</f>
        <v>2.145102013526143</v>
      </c>
      <c r="F35">
        <f>'PK parameters (simulated)'!$G37*(EXP(-('PK parameters (simulated)'!$A37/'PK parameters (simulated)'!$B37)*F$1)-EXP(-'PK parameters (simulated)'!$C37*F$1))</f>
        <v>5.306763063380385</v>
      </c>
      <c r="G35">
        <f>'PK parameters (simulated)'!$G37*(EXP(-('PK parameters (simulated)'!$A37/'PK parameters (simulated)'!$B37)*G$1)-EXP(-'PK parameters (simulated)'!$C37*G$1))</f>
        <v>8.020627012188218</v>
      </c>
      <c r="H35">
        <f>'PK parameters (simulated)'!$G37*(EXP(-('PK parameters (simulated)'!$A37/'PK parameters (simulated)'!$B37)*H$1)-EXP(-'PK parameters (simulated)'!$C37*H$1))</f>
        <v>9.457515975490862</v>
      </c>
      <c r="I35">
        <f>'PK parameters (simulated)'!$G37*(EXP(-('PK parameters (simulated)'!$A37/'PK parameters (simulated)'!$B37)*I$1)-EXP(-'PK parameters (simulated)'!$C37*I$1))</f>
        <v>8.702711940344868</v>
      </c>
      <c r="J35">
        <f>'PK parameters (simulated)'!$G37*(EXP(-('PK parameters (simulated)'!$A37/'PK parameters (simulated)'!$B37)*J$1)-EXP(-'PK parameters (simulated)'!$C37*J$1))</f>
        <v>7.373929156332449</v>
      </c>
      <c r="K35">
        <f>'PK parameters (simulated)'!$G37*(EXP(-('PK parameters (simulated)'!$A37/'PK parameters (simulated)'!$B37)*K$1)-EXP(-'PK parameters (simulated)'!$C37*K$1))</f>
        <v>4.867563229567843</v>
      </c>
      <c r="L35">
        <f>'PK parameters (simulated)'!$G37*(EXP(-('PK parameters (simulated)'!$A37/'PK parameters (simulated)'!$B37)*L$1)-EXP(-'PK parameters (simulated)'!$C37*L$1))</f>
        <v>3.107647848698115</v>
      </c>
      <c r="M35">
        <f>'PK parameters (simulated)'!$G37*(EXP(-('PK parameters (simulated)'!$A37/'PK parameters (simulated)'!$B37)*M$1)-EXP(-'PK parameters (simulated)'!$C37*M$1))</f>
        <v>1.245572241835991</v>
      </c>
      <c r="N35">
        <f>'PK parameters (simulated)'!$G37*(EXP(-('PK parameters (simulated)'!$A37/'PK parameters (simulated)'!$B37)*N$1)-EXP(-'PK parameters (simulated)'!$C37*N$1))</f>
        <v>0.07954189846108832</v>
      </c>
      <c r="O35">
        <f>'PK parameters (simulated)'!$G37*(EXP(-('PK parameters (simulated)'!$A37/'PK parameters (simulated)'!$B37)*O$1)-EXP(-'PK parameters (simulated)'!$C37*O$1))</f>
        <v>0.005078705202710731</v>
      </c>
      <c r="P35">
        <f>'PK parameters (simulated)'!$G37*(EXP(-('PK parameters (simulated)'!$A37/'PK parameters (simulated)'!$B37)*P$1)-EXP(-'PK parameters (simulated)'!$C37*P$1))</f>
        <v>0.00032427244465214753</v>
      </c>
    </row>
    <row r="36" spans="2:16" ht="12.75">
      <c r="B36">
        <f>'PK parameters (simulated)'!$G38*(EXP(-('PK parameters (simulated)'!$A38/'PK parameters (simulated)'!$B38)*B$1)-EXP(-'PK parameters (simulated)'!$C38*B$1))</f>
        <v>0</v>
      </c>
      <c r="C36">
        <f>'PK parameters (simulated)'!$G38*(EXP(-('PK parameters (simulated)'!$A38/'PK parameters (simulated)'!$B38)*C$1)-EXP(-'PK parameters (simulated)'!$C38*C$1))</f>
        <v>0.12325436149080987</v>
      </c>
      <c r="D36">
        <f>'PK parameters (simulated)'!$G38*(EXP(-('PK parameters (simulated)'!$A38/'PK parameters (simulated)'!$B38)*D$1)-EXP(-'PK parameters (simulated)'!$C38*D$1))</f>
        <v>0.5970606841689439</v>
      </c>
      <c r="E36">
        <f>'PK parameters (simulated)'!$G38*(EXP(-('PK parameters (simulated)'!$A38/'PK parameters (simulated)'!$B38)*E$1)-EXP(-'PK parameters (simulated)'!$C38*E$1))</f>
        <v>1.1484415013846831</v>
      </c>
      <c r="F36">
        <f>'PK parameters (simulated)'!$G38*(EXP(-('PK parameters (simulated)'!$A38/'PK parameters (simulated)'!$B38)*F$1)-EXP(-'PK parameters (simulated)'!$C38*F$1))</f>
        <v>2.955268186544571</v>
      </c>
      <c r="G36">
        <f>'PK parameters (simulated)'!$G38*(EXP(-('PK parameters (simulated)'!$A38/'PK parameters (simulated)'!$B38)*G$1)-EXP(-'PK parameters (simulated)'!$C38*G$1))</f>
        <v>4.7340214926381226</v>
      </c>
      <c r="H36">
        <f>'PK parameters (simulated)'!$G38*(EXP(-('PK parameters (simulated)'!$A38/'PK parameters (simulated)'!$B38)*H$1)-EXP(-'PK parameters (simulated)'!$C38*H$1))</f>
        <v>6.250711316627215</v>
      </c>
      <c r="I36">
        <f>'PK parameters (simulated)'!$G38*(EXP(-('PK parameters (simulated)'!$A38/'PK parameters (simulated)'!$B38)*I$1)-EXP(-'PK parameters (simulated)'!$C38*I$1))</f>
        <v>6.416857316886945</v>
      </c>
      <c r="J36">
        <f>'PK parameters (simulated)'!$G38*(EXP(-('PK parameters (simulated)'!$A38/'PK parameters (simulated)'!$B38)*J$1)-EXP(-'PK parameters (simulated)'!$C38*J$1))</f>
        <v>6.047865996328193</v>
      </c>
      <c r="K36">
        <f>'PK parameters (simulated)'!$G38*(EXP(-('PK parameters (simulated)'!$A38/'PK parameters (simulated)'!$B38)*K$1)-EXP(-'PK parameters (simulated)'!$C38*K$1))</f>
        <v>4.9109426721584875</v>
      </c>
      <c r="L36">
        <f>'PK parameters (simulated)'!$G38*(EXP(-('PK parameters (simulated)'!$A38/'PK parameters (simulated)'!$B38)*L$1)-EXP(-'PK parameters (simulated)'!$C38*L$1))</f>
        <v>3.841440184666213</v>
      </c>
      <c r="M36">
        <f>'PK parameters (simulated)'!$G38*(EXP(-('PK parameters (simulated)'!$A38/'PK parameters (simulated)'!$B38)*M$1)-EXP(-'PK parameters (simulated)'!$C38*M$1))</f>
        <v>2.3030135659778685</v>
      </c>
      <c r="N36">
        <f>'PK parameters (simulated)'!$G38*(EXP(-('PK parameters (simulated)'!$A38/'PK parameters (simulated)'!$B38)*N$1)-EXP(-'PK parameters (simulated)'!$C38*N$1))</f>
        <v>0.49077929815113747</v>
      </c>
      <c r="O36">
        <f>'PK parameters (simulated)'!$G38*(EXP(-('PK parameters (simulated)'!$A38/'PK parameters (simulated)'!$B38)*O$1)-EXP(-'PK parameters (simulated)'!$C38*O$1))</f>
        <v>0.10455983338546344</v>
      </c>
      <c r="P36">
        <f>'PK parameters (simulated)'!$G38*(EXP(-('PK parameters (simulated)'!$A38/'PK parameters (simulated)'!$B38)*P$1)-EXP(-'PK parameters (simulated)'!$C38*P$1))</f>
        <v>0.022276322744743424</v>
      </c>
    </row>
    <row r="37" spans="2:16" ht="12.75">
      <c r="B37">
        <f>'PK parameters (simulated)'!$G39*(EXP(-('PK parameters (simulated)'!$A39/'PK parameters (simulated)'!$B39)*B$1)-EXP(-'PK parameters (simulated)'!$C39*B$1))</f>
        <v>0</v>
      </c>
      <c r="C37">
        <f>'PK parameters (simulated)'!$G39*(EXP(-('PK parameters (simulated)'!$A39/'PK parameters (simulated)'!$B39)*C$1)-EXP(-'PK parameters (simulated)'!$C39*C$1))</f>
        <v>0.19681811606968305</v>
      </c>
      <c r="D37">
        <f>'PK parameters (simulated)'!$G39*(EXP(-('PK parameters (simulated)'!$A39/'PK parameters (simulated)'!$B39)*D$1)-EXP(-'PK parameters (simulated)'!$C39*D$1))</f>
        <v>0.9436148613298693</v>
      </c>
      <c r="E37">
        <f>'PK parameters (simulated)'!$G39*(EXP(-('PK parameters (simulated)'!$A39/'PK parameters (simulated)'!$B39)*E$1)-EXP(-'PK parameters (simulated)'!$C39*E$1))</f>
        <v>1.7918313573342612</v>
      </c>
      <c r="F37">
        <f>'PK parameters (simulated)'!$G39*(EXP(-('PK parameters (simulated)'!$A39/'PK parameters (simulated)'!$B39)*F$1)-EXP(-'PK parameters (simulated)'!$C39*F$1))</f>
        <v>4.381922088414222</v>
      </c>
      <c r="G37">
        <f>'PK parameters (simulated)'!$G39*(EXP(-('PK parameters (simulated)'!$A39/'PK parameters (simulated)'!$B39)*G$1)-EXP(-'PK parameters (simulated)'!$C39*G$1))</f>
        <v>6.513284335878852</v>
      </c>
      <c r="H37">
        <f>'PK parameters (simulated)'!$G39*(EXP(-('PK parameters (simulated)'!$A39/'PK parameters (simulated)'!$B39)*H$1)-EXP(-'PK parameters (simulated)'!$C39*H$1))</f>
        <v>7.444323858898833</v>
      </c>
      <c r="I37">
        <f>'PK parameters (simulated)'!$G39*(EXP(-('PK parameters (simulated)'!$A39/'PK parameters (simulated)'!$B39)*I$1)-EXP(-'PK parameters (simulated)'!$C39*I$1))</f>
        <v>6.6565804031883875</v>
      </c>
      <c r="J37">
        <f>'PK parameters (simulated)'!$G39*(EXP(-('PK parameters (simulated)'!$A39/'PK parameters (simulated)'!$B39)*J$1)-EXP(-'PK parameters (simulated)'!$C39*J$1))</f>
        <v>5.491518153077315</v>
      </c>
      <c r="K37">
        <f>'PK parameters (simulated)'!$G39*(EXP(-('PK parameters (simulated)'!$A39/'PK parameters (simulated)'!$B39)*K$1)-EXP(-'PK parameters (simulated)'!$C39*K$1))</f>
        <v>3.449183465978181</v>
      </c>
      <c r="L37">
        <f>'PK parameters (simulated)'!$G39*(EXP(-('PK parameters (simulated)'!$A39/'PK parameters (simulated)'!$B39)*L$1)-EXP(-'PK parameters (simulated)'!$C39*L$1))</f>
        <v>2.100459822226061</v>
      </c>
      <c r="M37">
        <f>'PK parameters (simulated)'!$G39*(EXP(-('PK parameters (simulated)'!$A39/'PK parameters (simulated)'!$B39)*M$1)-EXP(-'PK parameters (simulated)'!$C39*M$1))</f>
        <v>0.7675215642626867</v>
      </c>
      <c r="N37">
        <f>'PK parameters (simulated)'!$G39*(EXP(-('PK parameters (simulated)'!$A39/'PK parameters (simulated)'!$B39)*N$1)-EXP(-'PK parameters (simulated)'!$C39*N$1))</f>
        <v>0.03719393233510263</v>
      </c>
      <c r="O37">
        <f>'PK parameters (simulated)'!$G39*(EXP(-('PK parameters (simulated)'!$A39/'PK parameters (simulated)'!$B39)*O$1)-EXP(-'PK parameters (simulated)'!$C39*O$1))</f>
        <v>0.0018021958795065983</v>
      </c>
      <c r="P37">
        <f>'PK parameters (simulated)'!$G39*(EXP(-('PK parameters (simulated)'!$A39/'PK parameters (simulated)'!$B39)*P$1)-EXP(-'PK parameters (simulated)'!$C39*P$1))</f>
        <v>8.732365034616837E-05</v>
      </c>
    </row>
    <row r="38" spans="2:16" ht="12.75">
      <c r="B38">
        <f>'PK parameters (simulated)'!$G40*(EXP(-('PK parameters (simulated)'!$A40/'PK parameters (simulated)'!$B40)*B$1)-EXP(-'PK parameters (simulated)'!$C40*B$1))</f>
        <v>0</v>
      </c>
      <c r="C38">
        <f>'PK parameters (simulated)'!$G40*(EXP(-('PK parameters (simulated)'!$A40/'PK parameters (simulated)'!$B40)*C$1)-EXP(-'PK parameters (simulated)'!$C40*C$1))</f>
        <v>0.1653179287368531</v>
      </c>
      <c r="D38">
        <f>'PK parameters (simulated)'!$G40*(EXP(-('PK parameters (simulated)'!$A40/'PK parameters (simulated)'!$B40)*D$1)-EXP(-'PK parameters (simulated)'!$C40*D$1))</f>
        <v>0.7980773981655138</v>
      </c>
      <c r="E38">
        <f>'PK parameters (simulated)'!$G40*(EXP(-('PK parameters (simulated)'!$A40/'PK parameters (simulated)'!$B40)*E$1)-EXP(-'PK parameters (simulated)'!$C40*E$1))</f>
        <v>1.5284531628294886</v>
      </c>
      <c r="F38">
        <f>'PK parameters (simulated)'!$G40*(EXP(-('PK parameters (simulated)'!$A40/'PK parameters (simulated)'!$B40)*F$1)-EXP(-'PK parameters (simulated)'!$C40*F$1))</f>
        <v>3.8636296233182508</v>
      </c>
      <c r="G38">
        <f>'PK parameters (simulated)'!$G40*(EXP(-('PK parameters (simulated)'!$A40/'PK parameters (simulated)'!$B40)*G$1)-EXP(-'PK parameters (simulated)'!$C40*G$1))</f>
        <v>6.0170490123486235</v>
      </c>
      <c r="H38">
        <f>'PK parameters (simulated)'!$G40*(EXP(-('PK parameters (simulated)'!$A40/'PK parameters (simulated)'!$B40)*H$1)-EXP(-'PK parameters (simulated)'!$C40*H$1))</f>
        <v>7.471976369115912</v>
      </c>
      <c r="I38">
        <f>'PK parameters (simulated)'!$G40*(EXP(-('PK parameters (simulated)'!$A40/'PK parameters (simulated)'!$B40)*I$1)-EXP(-'PK parameters (simulated)'!$C40*I$1))</f>
        <v>7.171518945558102</v>
      </c>
      <c r="J38">
        <f>'PK parameters (simulated)'!$G40*(EXP(-('PK parameters (simulated)'!$A40/'PK parameters (simulated)'!$B40)*J$1)-EXP(-'PK parameters (simulated)'!$C40*J$1))</f>
        <v>6.288891040428611</v>
      </c>
      <c r="K38">
        <f>'PK parameters (simulated)'!$G40*(EXP(-('PK parameters (simulated)'!$A40/'PK parameters (simulated)'!$B40)*K$1)-EXP(-'PK parameters (simulated)'!$C40*K$1))</f>
        <v>4.376752977591733</v>
      </c>
      <c r="L38">
        <f>'PK parameters (simulated)'!$G40*(EXP(-('PK parameters (simulated)'!$A40/'PK parameters (simulated)'!$B40)*L$1)-EXP(-'PK parameters (simulated)'!$C40*L$1))</f>
        <v>2.912471792060262</v>
      </c>
      <c r="M38">
        <f>'PK parameters (simulated)'!$G40*(EXP(-('PK parameters (simulated)'!$A40/'PK parameters (simulated)'!$B40)*M$1)-EXP(-'PK parameters (simulated)'!$C40*M$1))</f>
        <v>1.254214088988083</v>
      </c>
      <c r="N38">
        <f>'PK parameters (simulated)'!$G40*(EXP(-('PK parameters (simulated)'!$A40/'PK parameters (simulated)'!$B40)*N$1)-EXP(-'PK parameters (simulated)'!$C40*N$1))</f>
        <v>0.09836655809861056</v>
      </c>
      <c r="O38">
        <f>'PK parameters (simulated)'!$G40*(EXP(-('PK parameters (simulated)'!$A40/'PK parameters (simulated)'!$B40)*O$1)-EXP(-'PK parameters (simulated)'!$C40*O$1))</f>
        <v>0.007710507373272618</v>
      </c>
      <c r="P38">
        <f>'PK parameters (simulated)'!$G40*(EXP(-('PK parameters (simulated)'!$A40/'PK parameters (simulated)'!$B40)*P$1)-EXP(-'PK parameters (simulated)'!$C40*P$1))</f>
        <v>0.0006043914404255862</v>
      </c>
    </row>
    <row r="39" spans="2:16" ht="12.75">
      <c r="B39">
        <f>'PK parameters (simulated)'!$G41*(EXP(-('PK parameters (simulated)'!$A41/'PK parameters (simulated)'!$B41)*B$1)-EXP(-'PK parameters (simulated)'!$C41*B$1))</f>
        <v>0</v>
      </c>
      <c r="C39">
        <f>'PK parameters (simulated)'!$G41*(EXP(-('PK parameters (simulated)'!$A41/'PK parameters (simulated)'!$B41)*C$1)-EXP(-'PK parameters (simulated)'!$C41*C$1))</f>
        <v>0.27131883107367133</v>
      </c>
      <c r="D39">
        <f>'PK parameters (simulated)'!$G41*(EXP(-('PK parameters (simulated)'!$A41/'PK parameters (simulated)'!$B41)*D$1)-EXP(-'PK parameters (simulated)'!$C41*D$1))</f>
        <v>1.2782293654496522</v>
      </c>
      <c r="E39">
        <f>'PK parameters (simulated)'!$G41*(EXP(-('PK parameters (simulated)'!$A41/'PK parameters (simulated)'!$B41)*E$1)-EXP(-'PK parameters (simulated)'!$C41*E$1))</f>
        <v>2.3756217448662778</v>
      </c>
      <c r="F39">
        <f>'PK parameters (simulated)'!$G41*(EXP(-('PK parameters (simulated)'!$A41/'PK parameters (simulated)'!$B41)*F$1)-EXP(-'PK parameters (simulated)'!$C41*F$1))</f>
        <v>5.353929128599737</v>
      </c>
      <c r="G39">
        <f>'PK parameters (simulated)'!$G41*(EXP(-('PK parameters (simulated)'!$A41/'PK parameters (simulated)'!$B41)*G$1)-EXP(-'PK parameters (simulated)'!$C41*G$1))</f>
        <v>7.129319011584748</v>
      </c>
      <c r="H39">
        <f>'PK parameters (simulated)'!$G41*(EXP(-('PK parameters (simulated)'!$A41/'PK parameters (simulated)'!$B41)*H$1)-EXP(-'PK parameters (simulated)'!$C41*H$1))</f>
        <v>6.812295177998531</v>
      </c>
      <c r="I39">
        <f>'PK parameters (simulated)'!$G41*(EXP(-('PK parameters (simulated)'!$A41/'PK parameters (simulated)'!$B41)*I$1)-EXP(-'PK parameters (simulated)'!$C41*I$1))</f>
        <v>5.317819679833907</v>
      </c>
      <c r="J39">
        <f>'PK parameters (simulated)'!$G41*(EXP(-('PK parameters (simulated)'!$A41/'PK parameters (simulated)'!$B41)*J$1)-EXP(-'PK parameters (simulated)'!$C41*J$1))</f>
        <v>3.942785290871831</v>
      </c>
      <c r="K39">
        <f>'PK parameters (simulated)'!$G41*(EXP(-('PK parameters (simulated)'!$A41/'PK parameters (simulated)'!$B41)*K$1)-EXP(-'PK parameters (simulated)'!$C41*K$1))</f>
        <v>2.0916927953282185</v>
      </c>
      <c r="L39">
        <f>'PK parameters (simulated)'!$G41*(EXP(-('PK parameters (simulated)'!$A41/'PK parameters (simulated)'!$B41)*L$1)-EXP(-'PK parameters (simulated)'!$C41*L$1))</f>
        <v>1.1004828521695702</v>
      </c>
      <c r="M39">
        <f>'PK parameters (simulated)'!$G41*(EXP(-('PK parameters (simulated)'!$A41/'PK parameters (simulated)'!$B41)*M$1)-EXP(-'PK parameters (simulated)'!$C41*M$1))</f>
        <v>0.30408262087365906</v>
      </c>
      <c r="N39">
        <f>'PK parameters (simulated)'!$G41*(EXP(-('PK parameters (simulated)'!$A41/'PK parameters (simulated)'!$B41)*N$1)-EXP(-'PK parameters (simulated)'!$C41*N$1))</f>
        <v>0.006413310627657912</v>
      </c>
      <c r="O39">
        <f>'PK parameters (simulated)'!$G41*(EXP(-('PK parameters (simulated)'!$A41/'PK parameters (simulated)'!$B41)*O$1)-EXP(-'PK parameters (simulated)'!$C41*O$1))</f>
        <v>0.00013526096677231973</v>
      </c>
      <c r="P39">
        <f>'PK parameters (simulated)'!$G41*(EXP(-('PK parameters (simulated)'!$A41/'PK parameters (simulated)'!$B41)*P$1)-EXP(-'PK parameters (simulated)'!$C41*P$1))</f>
        <v>2.8527433324780475E-06</v>
      </c>
    </row>
    <row r="40" spans="2:16" ht="12.75">
      <c r="B40">
        <f>'PK parameters (simulated)'!$G42*(EXP(-('PK parameters (simulated)'!$A42/'PK parameters (simulated)'!$B42)*B$1)-EXP(-'PK parameters (simulated)'!$C42*B$1))</f>
        <v>0</v>
      </c>
      <c r="C40">
        <f>'PK parameters (simulated)'!$G42*(EXP(-('PK parameters (simulated)'!$A42/'PK parameters (simulated)'!$B42)*C$1)-EXP(-'PK parameters (simulated)'!$C42*C$1))</f>
        <v>0.10070049379298532</v>
      </c>
      <c r="D40">
        <f>'PK parameters (simulated)'!$G42*(EXP(-('PK parameters (simulated)'!$A42/'PK parameters (simulated)'!$B42)*D$1)-EXP(-'PK parameters (simulated)'!$C42*D$1))</f>
        <v>0.48484746024267206</v>
      </c>
      <c r="E40">
        <f>'PK parameters (simulated)'!$G42*(EXP(-('PK parameters (simulated)'!$A42/'PK parameters (simulated)'!$B42)*E$1)-EXP(-'PK parameters (simulated)'!$C42*E$1))</f>
        <v>0.9256686073393284</v>
      </c>
      <c r="F40">
        <f>'PK parameters (simulated)'!$G42*(EXP(-('PK parameters (simulated)'!$A42/'PK parameters (simulated)'!$B42)*F$1)-EXP(-'PK parameters (simulated)'!$C42*F$1))</f>
        <v>2.3157418057305037</v>
      </c>
      <c r="G40">
        <f>'PK parameters (simulated)'!$G42*(EXP(-('PK parameters (simulated)'!$A42/'PK parameters (simulated)'!$B42)*G$1)-EXP(-'PK parameters (simulated)'!$C42*G$1))</f>
        <v>3.5729511969001977</v>
      </c>
      <c r="H40">
        <f>'PK parameters (simulated)'!$G42*(EXP(-('PK parameters (simulated)'!$A42/'PK parameters (simulated)'!$B42)*H$1)-EXP(-'PK parameters (simulated)'!$C42*H$1))</f>
        <v>4.447833841411447</v>
      </c>
      <c r="I40">
        <f>'PK parameters (simulated)'!$G42*(EXP(-('PK parameters (simulated)'!$A42/'PK parameters (simulated)'!$B42)*I$1)-EXP(-'PK parameters (simulated)'!$C42*I$1))</f>
        <v>4.384895394745876</v>
      </c>
      <c r="J40">
        <f>'PK parameters (simulated)'!$G42*(EXP(-('PK parameters (simulated)'!$A42/'PK parameters (simulated)'!$B42)*J$1)-EXP(-'PK parameters (simulated)'!$C42*J$1))</f>
        <v>4.024452210854202</v>
      </c>
      <c r="K40">
        <f>'PK parameters (simulated)'!$G42*(EXP(-('PK parameters (simulated)'!$A42/'PK parameters (simulated)'!$B42)*K$1)-EXP(-'PK parameters (simulated)'!$C42*K$1))</f>
        <v>3.1789532862943353</v>
      </c>
      <c r="L40">
        <f>'PK parameters (simulated)'!$G42*(EXP(-('PK parameters (simulated)'!$A42/'PK parameters (simulated)'!$B42)*L$1)-EXP(-'PK parameters (simulated)'!$C42*L$1))</f>
        <v>2.4579527423896628</v>
      </c>
      <c r="M40">
        <f>'PK parameters (simulated)'!$G42*(EXP(-('PK parameters (simulated)'!$A42/'PK parameters (simulated)'!$B42)*M$1)-EXP(-'PK parameters (simulated)'!$C42*M$1))</f>
        <v>1.457706935248048</v>
      </c>
      <c r="N40">
        <f>'PK parameters (simulated)'!$G42*(EXP(-('PK parameters (simulated)'!$A42/'PK parameters (simulated)'!$B42)*N$1)-EXP(-'PK parameters (simulated)'!$C42*N$1))</f>
        <v>0.30323227302226863</v>
      </c>
      <c r="O40">
        <f>'PK parameters (simulated)'!$G42*(EXP(-('PK parameters (simulated)'!$A42/'PK parameters (simulated)'!$B42)*O$1)-EXP(-'PK parameters (simulated)'!$C42*O$1))</f>
        <v>0.06307655259252291</v>
      </c>
      <c r="P40">
        <f>'PK parameters (simulated)'!$G42*(EXP(-('PK parameters (simulated)'!$A42/'PK parameters (simulated)'!$B42)*P$1)-EXP(-'PK parameters (simulated)'!$C42*P$1))</f>
        <v>0.01312080486656135</v>
      </c>
    </row>
    <row r="41" spans="2:16" ht="12.75">
      <c r="B41">
        <f>'PK parameters (simulated)'!$G43*(EXP(-('PK parameters (simulated)'!$A43/'PK parameters (simulated)'!$B43)*B$1)-EXP(-'PK parameters (simulated)'!$C43*B$1))</f>
        <v>0</v>
      </c>
      <c r="C41">
        <f>'PK parameters (simulated)'!$G43*(EXP(-('PK parameters (simulated)'!$A43/'PK parameters (simulated)'!$B43)*C$1)-EXP(-'PK parameters (simulated)'!$C43*C$1))</f>
        <v>0.18701144316616158</v>
      </c>
      <c r="D41">
        <f>'PK parameters (simulated)'!$G43*(EXP(-('PK parameters (simulated)'!$A43/'PK parameters (simulated)'!$B43)*D$1)-EXP(-'PK parameters (simulated)'!$C43*D$1))</f>
        <v>0.8896380535259435</v>
      </c>
      <c r="E41">
        <f>'PK parameters (simulated)'!$G43*(EXP(-('PK parameters (simulated)'!$A43/'PK parameters (simulated)'!$B43)*E$1)-EXP(-'PK parameters (simulated)'!$C43*E$1))</f>
        <v>1.6733739000863384</v>
      </c>
      <c r="F41">
        <f>'PK parameters (simulated)'!$G43*(EXP(-('PK parameters (simulated)'!$A43/'PK parameters (simulated)'!$B43)*F$1)-EXP(-'PK parameters (simulated)'!$C43*F$1))</f>
        <v>3.9506654822484477</v>
      </c>
      <c r="G41">
        <f>'PK parameters (simulated)'!$G43*(EXP(-('PK parameters (simulated)'!$A43/'PK parameters (simulated)'!$B43)*G$1)-EXP(-'PK parameters (simulated)'!$C43*G$1))</f>
        <v>5.615573004573655</v>
      </c>
      <c r="H41">
        <f>'PK parameters (simulated)'!$G43*(EXP(-('PK parameters (simulated)'!$A43/'PK parameters (simulated)'!$B43)*H$1)-EXP(-'PK parameters (simulated)'!$C43*H$1))</f>
        <v>6.028717764395446</v>
      </c>
      <c r="I41">
        <f>'PK parameters (simulated)'!$G43*(EXP(-('PK parameters (simulated)'!$A43/'PK parameters (simulated)'!$B43)*I$1)-EXP(-'PK parameters (simulated)'!$C43*I$1))</f>
        <v>5.213562185158592</v>
      </c>
      <c r="J41">
        <f>'PK parameters (simulated)'!$G43*(EXP(-('PK parameters (simulated)'!$A43/'PK parameters (simulated)'!$B43)*J$1)-EXP(-'PK parameters (simulated)'!$C43*J$1))</f>
        <v>4.245830746248175</v>
      </c>
      <c r="K41">
        <f>'PK parameters (simulated)'!$G43*(EXP(-('PK parameters (simulated)'!$A43/'PK parameters (simulated)'!$B43)*K$1)-EXP(-'PK parameters (simulated)'!$C43*K$1))</f>
        <v>2.687315665383274</v>
      </c>
      <c r="L41">
        <f>'PK parameters (simulated)'!$G43*(EXP(-('PK parameters (simulated)'!$A43/'PK parameters (simulated)'!$B43)*L$1)-EXP(-'PK parameters (simulated)'!$C43*L$1))</f>
        <v>1.6792769899244167</v>
      </c>
      <c r="M41">
        <f>'PK parameters (simulated)'!$G43*(EXP(-('PK parameters (simulated)'!$A43/'PK parameters (simulated)'!$B43)*M$1)-EXP(-'PK parameters (simulated)'!$C43*M$1))</f>
        <v>0.6534572809122076</v>
      </c>
      <c r="N41">
        <f>'PK parameters (simulated)'!$G43*(EXP(-('PK parameters (simulated)'!$A43/'PK parameters (simulated)'!$B43)*N$1)-EXP(-'PK parameters (simulated)'!$C43*N$1))</f>
        <v>0.038472231749116</v>
      </c>
      <c r="O41">
        <f>'PK parameters (simulated)'!$G43*(EXP(-('PK parameters (simulated)'!$A43/'PK parameters (simulated)'!$B43)*O$1)-EXP(-'PK parameters (simulated)'!$C43*O$1))</f>
        <v>0.0022650382697953207</v>
      </c>
      <c r="P41">
        <f>'PK parameters (simulated)'!$G43*(EXP(-('PK parameters (simulated)'!$A43/'PK parameters (simulated)'!$B43)*P$1)-EXP(-'PK parameters (simulated)'!$C43*P$1))</f>
        <v>0.00013335328184190516</v>
      </c>
    </row>
    <row r="42" spans="2:16" ht="12.75">
      <c r="B42">
        <f>'PK parameters (simulated)'!$G44*(EXP(-('PK parameters (simulated)'!$A44/'PK parameters (simulated)'!$B44)*B$1)-EXP(-'PK parameters (simulated)'!$C44*B$1))</f>
        <v>0</v>
      </c>
      <c r="C42">
        <f>'PK parameters (simulated)'!$G44*(EXP(-('PK parameters (simulated)'!$A44/'PK parameters (simulated)'!$B44)*C$1)-EXP(-'PK parameters (simulated)'!$C44*C$1))</f>
        <v>0.09829544407022428</v>
      </c>
      <c r="D42">
        <f>'PK parameters (simulated)'!$G44*(EXP(-('PK parameters (simulated)'!$A44/'PK parameters (simulated)'!$B44)*D$1)-EXP(-'PK parameters (simulated)'!$C44*D$1))</f>
        <v>0.4744683991465791</v>
      </c>
      <c r="E42">
        <f>'PK parameters (simulated)'!$G44*(EXP(-('PK parameters (simulated)'!$A44/'PK parameters (simulated)'!$B44)*E$1)-EXP(-'PK parameters (simulated)'!$C44*E$1))</f>
        <v>0.9085913000057444</v>
      </c>
      <c r="F42">
        <f>'PK parameters (simulated)'!$G44*(EXP(-('PK parameters (simulated)'!$A44/'PK parameters (simulated)'!$B44)*F$1)-EXP(-'PK parameters (simulated)'!$C44*F$1))</f>
        <v>2.2968319976386766</v>
      </c>
      <c r="G42">
        <f>'PK parameters (simulated)'!$G44*(EXP(-('PK parameters (simulated)'!$A44/'PK parameters (simulated)'!$B44)*G$1)-EXP(-'PK parameters (simulated)'!$C44*G$1))</f>
        <v>3.5821055571282363</v>
      </c>
      <c r="H42">
        <f>'PK parameters (simulated)'!$G44*(EXP(-('PK parameters (simulated)'!$A44/'PK parameters (simulated)'!$B44)*H$1)-EXP(-'PK parameters (simulated)'!$C44*H$1))</f>
        <v>4.482042809841201</v>
      </c>
      <c r="I42">
        <f>'PK parameters (simulated)'!$G44*(EXP(-('PK parameters (simulated)'!$A44/'PK parameters (simulated)'!$B44)*I$1)-EXP(-'PK parameters (simulated)'!$C44*I$1))</f>
        <v>4.358868310681737</v>
      </c>
      <c r="J42">
        <f>'PK parameters (simulated)'!$G44*(EXP(-('PK parameters (simulated)'!$A44/'PK parameters (simulated)'!$B44)*J$1)-EXP(-'PK parameters (simulated)'!$C44*J$1))</f>
        <v>3.8909092406741896</v>
      </c>
      <c r="K42">
        <f>'PK parameters (simulated)'!$G44*(EXP(-('PK parameters (simulated)'!$A44/'PK parameters (simulated)'!$B44)*K$1)-EXP(-'PK parameters (simulated)'!$C44*K$1))</f>
        <v>2.8326525020710958</v>
      </c>
      <c r="L42">
        <f>'PK parameters (simulated)'!$G44*(EXP(-('PK parameters (simulated)'!$A44/'PK parameters (simulated)'!$B44)*L$1)-EXP(-'PK parameters (simulated)'!$C44*L$1))</f>
        <v>1.985859724728588</v>
      </c>
      <c r="M42">
        <f>'PK parameters (simulated)'!$G44*(EXP(-('PK parameters (simulated)'!$A44/'PK parameters (simulated)'!$B44)*M$1)-EXP(-'PK parameters (simulated)'!$C44*M$1))</f>
        <v>0.956003854131393</v>
      </c>
      <c r="N42">
        <f>'PK parameters (simulated)'!$G44*(EXP(-('PK parameters (simulated)'!$A44/'PK parameters (simulated)'!$B44)*N$1)-EXP(-'PK parameters (simulated)'!$C44*N$1))</f>
        <v>0.10545186553006561</v>
      </c>
      <c r="O42">
        <f>'PK parameters (simulated)'!$G44*(EXP(-('PK parameters (simulated)'!$A44/'PK parameters (simulated)'!$B44)*O$1)-EXP(-'PK parameters (simulated)'!$C44*O$1))</f>
        <v>0.01162875948310427</v>
      </c>
      <c r="P42">
        <f>'PK parameters (simulated)'!$G44*(EXP(-('PK parameters (simulated)'!$A44/'PK parameters (simulated)'!$B44)*P$1)-EXP(-'PK parameters (simulated)'!$C44*P$1))</f>
        <v>0.001282367427722579</v>
      </c>
    </row>
    <row r="43" spans="2:16" ht="12.75">
      <c r="B43">
        <f>'PK parameters (simulated)'!$G45*(EXP(-('PK parameters (simulated)'!$A45/'PK parameters (simulated)'!$B45)*B$1)-EXP(-'PK parameters (simulated)'!$C45*B$1))</f>
        <v>0</v>
      </c>
      <c r="C43">
        <f>'PK parameters (simulated)'!$G45*(EXP(-('PK parameters (simulated)'!$A45/'PK parameters (simulated)'!$B45)*C$1)-EXP(-'PK parameters (simulated)'!$C45*C$1))</f>
        <v>0.16747844192435238</v>
      </c>
      <c r="D43">
        <f>'PK parameters (simulated)'!$G45*(EXP(-('PK parameters (simulated)'!$A45/'PK parameters (simulated)'!$B45)*D$1)-EXP(-'PK parameters (simulated)'!$C45*D$1))</f>
        <v>0.8053065940238449</v>
      </c>
      <c r="E43">
        <f>'PK parameters (simulated)'!$G45*(EXP(-('PK parameters (simulated)'!$A45/'PK parameters (simulated)'!$B45)*E$1)-EXP(-'PK parameters (simulated)'!$C45*E$1))</f>
        <v>1.5348085878095798</v>
      </c>
      <c r="F43">
        <f>'PK parameters (simulated)'!$G45*(EXP(-('PK parameters (simulated)'!$A45/'PK parameters (simulated)'!$B45)*F$1)-EXP(-'PK parameters (simulated)'!$C45*F$1))</f>
        <v>3.808721845233066</v>
      </c>
      <c r="G43">
        <f>'PK parameters (simulated)'!$G45*(EXP(-('PK parameters (simulated)'!$A45/'PK parameters (simulated)'!$B45)*G$1)-EXP(-'PK parameters (simulated)'!$C45*G$1))</f>
        <v>5.786782822293655</v>
      </c>
      <c r="H43">
        <f>'PK parameters (simulated)'!$G45*(EXP(-('PK parameters (simulated)'!$A45/'PK parameters (simulated)'!$B45)*H$1)-EXP(-'PK parameters (simulated)'!$C45*H$1))</f>
        <v>6.9097288198469675</v>
      </c>
      <c r="I43">
        <f>'PK parameters (simulated)'!$G45*(EXP(-('PK parameters (simulated)'!$A45/'PK parameters (simulated)'!$B45)*I$1)-EXP(-'PK parameters (simulated)'!$C45*I$1))</f>
        <v>6.4540441576163134</v>
      </c>
      <c r="J43">
        <f>'PK parameters (simulated)'!$G45*(EXP(-('PK parameters (simulated)'!$A45/'PK parameters (simulated)'!$B45)*J$1)-EXP(-'PK parameters (simulated)'!$C45*J$1))</f>
        <v>5.5613067488679855</v>
      </c>
      <c r="K43">
        <f>'PK parameters (simulated)'!$G45*(EXP(-('PK parameters (simulated)'!$A45/'PK parameters (simulated)'!$B45)*K$1)-EXP(-'PK parameters (simulated)'!$C45*K$1))</f>
        <v>3.810046424259339</v>
      </c>
      <c r="L43">
        <f>'PK parameters (simulated)'!$G45*(EXP(-('PK parameters (simulated)'!$A45/'PK parameters (simulated)'!$B45)*L$1)-EXP(-'PK parameters (simulated)'!$C45*L$1))</f>
        <v>2.5305066352679417</v>
      </c>
      <c r="M43">
        <f>'PK parameters (simulated)'!$G45*(EXP(-('PK parameters (simulated)'!$A45/'PK parameters (simulated)'!$B45)*M$1)-EXP(-'PK parameters (simulated)'!$C45*M$1))</f>
        <v>1.0997687073774676</v>
      </c>
      <c r="N43">
        <f>'PK parameters (simulated)'!$G45*(EXP(-('PK parameters (simulated)'!$A45/'PK parameters (simulated)'!$B45)*N$1)-EXP(-'PK parameters (simulated)'!$C45*N$1))</f>
        <v>0.0896618390226479</v>
      </c>
      <c r="O43">
        <f>'PK parameters (simulated)'!$G45*(EXP(-('PK parameters (simulated)'!$A45/'PK parameters (simulated)'!$B45)*O$1)-EXP(-'PK parameters (simulated)'!$C45*O$1))</f>
        <v>0.007309060253256587</v>
      </c>
      <c r="P43">
        <f>'PK parameters (simulated)'!$G45*(EXP(-('PK parameters (simulated)'!$A45/'PK parameters (simulated)'!$B45)*P$1)-EXP(-'PK parameters (simulated)'!$C45*P$1))</f>
        <v>0.0005958204916464413</v>
      </c>
    </row>
    <row r="44" spans="2:16" ht="12.75">
      <c r="B44">
        <f>'PK parameters (simulated)'!$G46*(EXP(-('PK parameters (simulated)'!$A46/'PK parameters (simulated)'!$B46)*B$1)-EXP(-'PK parameters (simulated)'!$C46*B$1))</f>
        <v>0</v>
      </c>
      <c r="C44">
        <f>'PK parameters (simulated)'!$G46*(EXP(-('PK parameters (simulated)'!$A46/'PK parameters (simulated)'!$B46)*C$1)-EXP(-'PK parameters (simulated)'!$C46*C$1))</f>
        <v>0.11965680477253379</v>
      </c>
      <c r="D44">
        <f>'PK parameters (simulated)'!$G46*(EXP(-('PK parameters (simulated)'!$A46/'PK parameters (simulated)'!$B46)*D$1)-EXP(-'PK parameters (simulated)'!$C46*D$1))</f>
        <v>0.5748998369547181</v>
      </c>
      <c r="E44">
        <f>'PK parameters (simulated)'!$G46*(EXP(-('PK parameters (simulated)'!$A46/'PK parameters (simulated)'!$B46)*E$1)-EXP(-'PK parameters (simulated)'!$C46*E$1))</f>
        <v>1.0946777677008255</v>
      </c>
      <c r="F44">
        <f>'PK parameters (simulated)'!$G46*(EXP(-('PK parameters (simulated)'!$A46/'PK parameters (simulated)'!$B46)*F$1)-EXP(-'PK parameters (simulated)'!$C46*F$1))</f>
        <v>2.7090099635419533</v>
      </c>
      <c r="G44">
        <f>'PK parameters (simulated)'!$G46*(EXP(-('PK parameters (simulated)'!$A46/'PK parameters (simulated)'!$B46)*G$1)-EXP(-'PK parameters (simulated)'!$C46*G$1))</f>
        <v>4.109899594986475</v>
      </c>
      <c r="H44">
        <f>'PK parameters (simulated)'!$G46*(EXP(-('PK parameters (simulated)'!$A46/'PK parameters (simulated)'!$B46)*H$1)-EXP(-'PK parameters (simulated)'!$C46*H$1))</f>
        <v>4.9372647297421555</v>
      </c>
      <c r="I44">
        <f>'PK parameters (simulated)'!$G46*(EXP(-('PK parameters (simulated)'!$A46/'PK parameters (simulated)'!$B46)*I$1)-EXP(-'PK parameters (simulated)'!$C46*I$1))</f>
        <v>4.687151176221717</v>
      </c>
      <c r="J44">
        <f>'PK parameters (simulated)'!$G46*(EXP(-('PK parameters (simulated)'!$A46/'PK parameters (simulated)'!$B46)*J$1)-EXP(-'PK parameters (simulated)'!$C46*J$1))</f>
        <v>4.13624995994522</v>
      </c>
      <c r="K44">
        <f>'PK parameters (simulated)'!$G46*(EXP(-('PK parameters (simulated)'!$A46/'PK parameters (simulated)'!$B46)*K$1)-EXP(-'PK parameters (simulated)'!$C46*K$1))</f>
        <v>3.0128248882752264</v>
      </c>
      <c r="L44">
        <f>'PK parameters (simulated)'!$G46*(EXP(-('PK parameters (simulated)'!$A46/'PK parameters (simulated)'!$B46)*L$1)-EXP(-'PK parameters (simulated)'!$C46*L$1))</f>
        <v>2.14505387317018</v>
      </c>
      <c r="M44">
        <f>'PK parameters (simulated)'!$G46*(EXP(-('PK parameters (simulated)'!$A46/'PK parameters (simulated)'!$B46)*M$1)-EXP(-'PK parameters (simulated)'!$C46*M$1))</f>
        <v>1.0776994631349268</v>
      </c>
      <c r="N44">
        <f>'PK parameters (simulated)'!$G46*(EXP(-('PK parameters (simulated)'!$A46/'PK parameters (simulated)'!$B46)*N$1)-EXP(-'PK parameters (simulated)'!$C46*N$1))</f>
        <v>0.13623613092544215</v>
      </c>
      <c r="O44">
        <f>'PK parameters (simulated)'!$G46*(EXP(-('PK parameters (simulated)'!$A46/'PK parameters (simulated)'!$B46)*O$1)-EXP(-'PK parameters (simulated)'!$C46*O$1))</f>
        <v>0.01722149533484998</v>
      </c>
      <c r="P44">
        <f>'PK parameters (simulated)'!$G46*(EXP(-('PK parameters (simulated)'!$A46/'PK parameters (simulated)'!$B46)*P$1)-EXP(-'PK parameters (simulated)'!$C46*P$1))</f>
        <v>0.0021769548147553613</v>
      </c>
    </row>
    <row r="45" spans="2:16" ht="12.75">
      <c r="B45">
        <f>'PK parameters (simulated)'!$G47*(EXP(-('PK parameters (simulated)'!$A47/'PK parameters (simulated)'!$B47)*B$1)-EXP(-'PK parameters (simulated)'!$C47*B$1))</f>
        <v>0</v>
      </c>
      <c r="C45">
        <f>'PK parameters (simulated)'!$G47*(EXP(-('PK parameters (simulated)'!$A47/'PK parameters (simulated)'!$B47)*C$1)-EXP(-'PK parameters (simulated)'!$C47*C$1))</f>
        <v>0.19636488400761953</v>
      </c>
      <c r="D45">
        <f>'PK parameters (simulated)'!$G47*(EXP(-('PK parameters (simulated)'!$A47/'PK parameters (simulated)'!$B47)*D$1)-EXP(-'PK parameters (simulated)'!$C47*D$1))</f>
        <v>0.9392029683036334</v>
      </c>
      <c r="E45">
        <f>'PK parameters (simulated)'!$G47*(EXP(-('PK parameters (simulated)'!$A47/'PK parameters (simulated)'!$B47)*E$1)-EXP(-'PK parameters (simulated)'!$C47*E$1))</f>
        <v>1.7782435550040063</v>
      </c>
      <c r="F45">
        <f>'PK parameters (simulated)'!$G47*(EXP(-('PK parameters (simulated)'!$A47/'PK parameters (simulated)'!$B47)*F$1)-EXP(-'PK parameters (simulated)'!$C47*F$1))</f>
        <v>4.300533669670006</v>
      </c>
      <c r="G45">
        <f>'PK parameters (simulated)'!$G47*(EXP(-('PK parameters (simulated)'!$A47/'PK parameters (simulated)'!$B47)*G$1)-EXP(-'PK parameters (simulated)'!$C47*G$1))</f>
        <v>6.296920414308513</v>
      </c>
      <c r="H45">
        <f>'PK parameters (simulated)'!$G47*(EXP(-('PK parameters (simulated)'!$A47/'PK parameters (simulated)'!$B47)*H$1)-EXP(-'PK parameters (simulated)'!$C47*H$1))</f>
        <v>7.023201394268254</v>
      </c>
      <c r="I45">
        <f>'PK parameters (simulated)'!$G47*(EXP(-('PK parameters (simulated)'!$A47/'PK parameters (simulated)'!$B47)*I$1)-EXP(-'PK parameters (simulated)'!$C47*I$1))</f>
        <v>6.167698986719352</v>
      </c>
      <c r="J45">
        <f>'PK parameters (simulated)'!$G47*(EXP(-('PK parameters (simulated)'!$A47/'PK parameters (simulated)'!$B47)*J$1)-EXP(-'PK parameters (simulated)'!$C47*J$1))</f>
        <v>5.0214204982747646</v>
      </c>
      <c r="K45">
        <f>'PK parameters (simulated)'!$G47*(EXP(-('PK parameters (simulated)'!$A47/'PK parameters (simulated)'!$B47)*K$1)-EXP(-'PK parameters (simulated)'!$C47*K$1))</f>
        <v>3.098840514425623</v>
      </c>
      <c r="L45">
        <f>'PK parameters (simulated)'!$G47*(EXP(-('PK parameters (simulated)'!$A47/'PK parameters (simulated)'!$B47)*L$1)-EXP(-'PK parameters (simulated)'!$C47*L$1))</f>
        <v>1.8642898211681609</v>
      </c>
      <c r="M45">
        <f>'PK parameters (simulated)'!$G47*(EXP(-('PK parameters (simulated)'!$A47/'PK parameters (simulated)'!$B47)*M$1)-EXP(-'PK parameters (simulated)'!$C47*M$1))</f>
        <v>0.6675720686261901</v>
      </c>
      <c r="N45">
        <f>'PK parameters (simulated)'!$G47*(EXP(-('PK parameters (simulated)'!$A47/'PK parameters (simulated)'!$B47)*N$1)-EXP(-'PK parameters (simulated)'!$C47*N$1))</f>
        <v>0.03052384015215317</v>
      </c>
      <c r="O45">
        <f>'PK parameters (simulated)'!$G47*(EXP(-('PK parameters (simulated)'!$A47/'PK parameters (simulated)'!$B47)*O$1)-EXP(-'PK parameters (simulated)'!$C47*O$1))</f>
        <v>0.001395583492808094</v>
      </c>
      <c r="P45">
        <f>'PK parameters (simulated)'!$G47*(EXP(-('PK parameters (simulated)'!$A47/'PK parameters (simulated)'!$B47)*P$1)-EXP(-'PK parameters (simulated)'!$C47*P$1))</f>
        <v>6.380760970972027E-05</v>
      </c>
    </row>
    <row r="46" spans="2:16" ht="12.75">
      <c r="B46">
        <f>'PK parameters (simulated)'!$G48*(EXP(-('PK parameters (simulated)'!$A48/'PK parameters (simulated)'!$B48)*B$1)-EXP(-'PK parameters (simulated)'!$C48*B$1))</f>
        <v>0</v>
      </c>
      <c r="C46">
        <f>'PK parameters (simulated)'!$G48*(EXP(-('PK parameters (simulated)'!$A48/'PK parameters (simulated)'!$B48)*C$1)-EXP(-'PK parameters (simulated)'!$C48*C$1))</f>
        <v>0.13489365612128307</v>
      </c>
      <c r="D46">
        <f>'PK parameters (simulated)'!$G48*(EXP(-('PK parameters (simulated)'!$A48/'PK parameters (simulated)'!$B48)*D$1)-EXP(-'PK parameters (simulated)'!$C48*D$1))</f>
        <v>0.647581866867377</v>
      </c>
      <c r="E46">
        <f>'PK parameters (simulated)'!$G48*(EXP(-('PK parameters (simulated)'!$A48/'PK parameters (simulated)'!$B48)*E$1)-EXP(-'PK parameters (simulated)'!$C48*E$1))</f>
        <v>1.231771838781426</v>
      </c>
      <c r="F46">
        <f>'PK parameters (simulated)'!$G48*(EXP(-('PK parameters (simulated)'!$A48/'PK parameters (simulated)'!$B48)*F$1)-EXP(-'PK parameters (simulated)'!$C48*F$1))</f>
        <v>3.033969479316229</v>
      </c>
      <c r="G46">
        <f>'PK parameters (simulated)'!$G48*(EXP(-('PK parameters (simulated)'!$A48/'PK parameters (simulated)'!$B48)*G$1)-EXP(-'PK parameters (simulated)'!$C48*G$1))</f>
        <v>4.56404526456854</v>
      </c>
      <c r="H46">
        <f>'PK parameters (simulated)'!$G48*(EXP(-('PK parameters (simulated)'!$A48/'PK parameters (simulated)'!$B48)*H$1)-EXP(-'PK parameters (simulated)'!$C48*H$1))</f>
        <v>5.365117803701156</v>
      </c>
      <c r="I46">
        <f>'PK parameters (simulated)'!$G48*(EXP(-('PK parameters (simulated)'!$A48/'PK parameters (simulated)'!$B48)*I$1)-EXP(-'PK parameters (simulated)'!$C48*I$1))</f>
        <v>4.957505410873494</v>
      </c>
      <c r="J46">
        <f>'PK parameters (simulated)'!$G48*(EXP(-('PK parameters (simulated)'!$A48/'PK parameters (simulated)'!$B48)*J$1)-EXP(-'PK parameters (simulated)'!$C48*J$1))</f>
        <v>4.2415252643623385</v>
      </c>
      <c r="K46">
        <f>'PK parameters (simulated)'!$G48*(EXP(-('PK parameters (simulated)'!$A48/'PK parameters (simulated)'!$B48)*K$1)-EXP(-'PK parameters (simulated)'!$C48*K$1))</f>
        <v>2.8843327699440575</v>
      </c>
      <c r="L46">
        <f>'PK parameters (simulated)'!$G48*(EXP(-('PK parameters (simulated)'!$A48/'PK parameters (simulated)'!$B48)*L$1)-EXP(-'PK parameters (simulated)'!$C48*L$1))</f>
        <v>1.9095724931788165</v>
      </c>
      <c r="M46">
        <f>'PK parameters (simulated)'!$G48*(EXP(-('PK parameters (simulated)'!$A48/'PK parameters (simulated)'!$B48)*M$1)-EXP(-'PK parameters (simulated)'!$C48*M$1))</f>
        <v>0.8273069009334794</v>
      </c>
      <c r="N46">
        <f>'PK parameters (simulated)'!$G48*(EXP(-('PK parameters (simulated)'!$A48/'PK parameters (simulated)'!$B48)*N$1)-EXP(-'PK parameters (simulated)'!$C48*N$1))</f>
        <v>0.06695805724164519</v>
      </c>
      <c r="O46">
        <f>'PK parameters (simulated)'!$G48*(EXP(-('PK parameters (simulated)'!$A48/'PK parameters (simulated)'!$B48)*O$1)-EXP(-'PK parameters (simulated)'!$C48*O$1))</f>
        <v>0.005418879453566643</v>
      </c>
      <c r="P46">
        <f>'PK parameters (simulated)'!$G48*(EXP(-('PK parameters (simulated)'!$A48/'PK parameters (simulated)'!$B48)*P$1)-EXP(-'PK parameters (simulated)'!$C48*P$1))</f>
        <v>0.0004385469890553082</v>
      </c>
    </row>
    <row r="47" spans="2:16" ht="12.75">
      <c r="B47">
        <f>'PK parameters (simulated)'!$G49*(EXP(-('PK parameters (simulated)'!$A49/'PK parameters (simulated)'!$B49)*B$1)-EXP(-'PK parameters (simulated)'!$C49*B$1))</f>
        <v>0</v>
      </c>
      <c r="C47">
        <f>'PK parameters (simulated)'!$G49*(EXP(-('PK parameters (simulated)'!$A49/'PK parameters (simulated)'!$B49)*C$1)-EXP(-'PK parameters (simulated)'!$C49*C$1))</f>
        <v>0.17431550765190001</v>
      </c>
      <c r="D47">
        <f>'PK parameters (simulated)'!$G49*(EXP(-('PK parameters (simulated)'!$A49/'PK parameters (simulated)'!$B49)*D$1)-EXP(-'PK parameters (simulated)'!$C49*D$1))</f>
        <v>0.8373788987227619</v>
      </c>
      <c r="E47">
        <f>'PK parameters (simulated)'!$G49*(EXP(-('PK parameters (simulated)'!$A49/'PK parameters (simulated)'!$B49)*E$1)-EXP(-'PK parameters (simulated)'!$C49*E$1))</f>
        <v>1.5940523245601808</v>
      </c>
      <c r="F47">
        <f>'PK parameters (simulated)'!$G49*(EXP(-('PK parameters (simulated)'!$A49/'PK parameters (simulated)'!$B49)*F$1)-EXP(-'PK parameters (simulated)'!$C49*F$1))</f>
        <v>3.9379289760176506</v>
      </c>
      <c r="G47">
        <f>'PK parameters (simulated)'!$G49*(EXP(-('PK parameters (simulated)'!$A49/'PK parameters (simulated)'!$B49)*G$1)-EXP(-'PK parameters (simulated)'!$C49*G$1))</f>
        <v>5.946364052188238</v>
      </c>
      <c r="H47">
        <f>'PK parameters (simulated)'!$G49*(EXP(-('PK parameters (simulated)'!$A49/'PK parameters (simulated)'!$B49)*H$1)-EXP(-'PK parameters (simulated)'!$C49*H$1))</f>
        <v>7.027855378359917</v>
      </c>
      <c r="I47">
        <f>'PK parameters (simulated)'!$G49*(EXP(-('PK parameters (simulated)'!$A49/'PK parameters (simulated)'!$B49)*I$1)-EXP(-'PK parameters (simulated)'!$C49*I$1))</f>
        <v>6.512836980556307</v>
      </c>
      <c r="J47">
        <f>'PK parameters (simulated)'!$G49*(EXP(-('PK parameters (simulated)'!$A49/'PK parameters (simulated)'!$B49)*J$1)-EXP(-'PK parameters (simulated)'!$C49*J$1))</f>
        <v>5.57801180947089</v>
      </c>
      <c r="K47">
        <f>'PK parameters (simulated)'!$G49*(EXP(-('PK parameters (simulated)'!$A49/'PK parameters (simulated)'!$B49)*K$1)-EXP(-'PK parameters (simulated)'!$C49*K$1))</f>
        <v>3.7881541101374383</v>
      </c>
      <c r="L47">
        <f>'PK parameters (simulated)'!$G49*(EXP(-('PK parameters (simulated)'!$A49/'PK parameters (simulated)'!$B49)*L$1)-EXP(-'PK parameters (simulated)'!$C49*L$1))</f>
        <v>2.4993926992680966</v>
      </c>
      <c r="M47">
        <f>'PK parameters (simulated)'!$G49*(EXP(-('PK parameters (simulated)'!$A49/'PK parameters (simulated)'!$B49)*M$1)-EXP(-'PK parameters (simulated)'!$C49*M$1))</f>
        <v>1.0737955440423737</v>
      </c>
      <c r="N47">
        <f>'PK parameters (simulated)'!$G49*(EXP(-('PK parameters (simulated)'!$A49/'PK parameters (simulated)'!$B49)*N$1)-EXP(-'PK parameters (simulated)'!$C49*N$1))</f>
        <v>0.08466468990198019</v>
      </c>
      <c r="O47">
        <f>'PK parameters (simulated)'!$G49*(EXP(-('PK parameters (simulated)'!$A49/'PK parameters (simulated)'!$B49)*O$1)-EXP(-'PK parameters (simulated)'!$C49*O$1))</f>
        <v>0.006674881032070077</v>
      </c>
      <c r="P47">
        <f>'PK parameters (simulated)'!$G49*(EXP(-('PK parameters (simulated)'!$A49/'PK parameters (simulated)'!$B49)*P$1)-EXP(-'PK parameters (simulated)'!$C49*P$1))</f>
        <v>0.0005262410631274365</v>
      </c>
    </row>
    <row r="48" spans="2:16" ht="12.75">
      <c r="B48">
        <f>'PK parameters (simulated)'!$G50*(EXP(-('PK parameters (simulated)'!$A50/'PK parameters (simulated)'!$B50)*B$1)-EXP(-'PK parameters (simulated)'!$C50*B$1))</f>
        <v>0</v>
      </c>
      <c r="C48">
        <f>'PK parameters (simulated)'!$G50*(EXP(-('PK parameters (simulated)'!$A50/'PK parameters (simulated)'!$B50)*C$1)-EXP(-'PK parameters (simulated)'!$C50*C$1))</f>
        <v>0.12760595803031852</v>
      </c>
      <c r="D48">
        <f>'PK parameters (simulated)'!$G50*(EXP(-('PK parameters (simulated)'!$A50/'PK parameters (simulated)'!$B50)*D$1)-EXP(-'PK parameters (simulated)'!$C50*D$1))</f>
        <v>0.6133075633760755</v>
      </c>
      <c r="E48">
        <f>'PK parameters (simulated)'!$G50*(EXP(-('PK parameters (simulated)'!$A50/'PK parameters (simulated)'!$B50)*E$1)-EXP(-'PK parameters (simulated)'!$C50*E$1))</f>
        <v>1.1681243914636672</v>
      </c>
      <c r="F48">
        <f>'PK parameters (simulated)'!$G50*(EXP(-('PK parameters (simulated)'!$A50/'PK parameters (simulated)'!$B50)*F$1)-EXP(-'PK parameters (simulated)'!$C50*F$1))</f>
        <v>2.8884147502703845</v>
      </c>
      <c r="G48">
        <f>'PK parameters (simulated)'!$G50*(EXP(-('PK parameters (simulated)'!$A50/'PK parameters (simulated)'!$B50)*G$1)-EXP(-'PK parameters (simulated)'!$C50*G$1))</f>
        <v>4.352354840962652</v>
      </c>
      <c r="H48">
        <f>'PK parameters (simulated)'!$G50*(EXP(-('PK parameters (simulated)'!$A50/'PK parameters (simulated)'!$B50)*H$1)-EXP(-'PK parameters (simulated)'!$C50*H$1))</f>
        <v>5.061203080079787</v>
      </c>
      <c r="I48">
        <f>'PK parameters (simulated)'!$G50*(EXP(-('PK parameters (simulated)'!$A50/'PK parameters (simulated)'!$B50)*I$1)-EXP(-'PK parameters (simulated)'!$C50*I$1))</f>
        <v>4.550471384323444</v>
      </c>
      <c r="J48">
        <f>'PK parameters (simulated)'!$G50*(EXP(-('PK parameters (simulated)'!$A50/'PK parameters (simulated)'!$B50)*J$1)-EXP(-'PK parameters (simulated)'!$C50*J$1))</f>
        <v>3.7391293927008884</v>
      </c>
      <c r="K48">
        <f>'PK parameters (simulated)'!$G50*(EXP(-('PK parameters (simulated)'!$A50/'PK parameters (simulated)'!$B50)*K$1)-EXP(-'PK parameters (simulated)'!$C50*K$1))</f>
        <v>2.286208837496171</v>
      </c>
      <c r="L48">
        <f>'PK parameters (simulated)'!$G50*(EXP(-('PK parameters (simulated)'!$A50/'PK parameters (simulated)'!$B50)*L$1)-EXP(-'PK parameters (simulated)'!$C50*L$1))</f>
        <v>1.3372066879528115</v>
      </c>
      <c r="M48">
        <f>'PK parameters (simulated)'!$G50*(EXP(-('PK parameters (simulated)'!$A50/'PK parameters (simulated)'!$B50)*M$1)-EXP(-'PK parameters (simulated)'!$C50*M$1))</f>
        <v>0.44511833165649434</v>
      </c>
      <c r="N48">
        <f>'PK parameters (simulated)'!$G50*(EXP(-('PK parameters (simulated)'!$A50/'PK parameters (simulated)'!$B50)*N$1)-EXP(-'PK parameters (simulated)'!$C50*N$1))</f>
        <v>0.01613161042081218</v>
      </c>
      <c r="O48">
        <f>'PK parameters (simulated)'!$G50*(EXP(-('PK parameters (simulated)'!$A50/'PK parameters (simulated)'!$B50)*O$1)-EXP(-'PK parameters (simulated)'!$C50*O$1))</f>
        <v>0.0005843196920664849</v>
      </c>
      <c r="P48">
        <f>'PK parameters (simulated)'!$G50*(EXP(-('PK parameters (simulated)'!$A50/'PK parameters (simulated)'!$B50)*P$1)-EXP(-'PK parameters (simulated)'!$C50*P$1))</f>
        <v>2.116524006460295E-05</v>
      </c>
    </row>
    <row r="49" spans="2:16" ht="12.75">
      <c r="B49">
        <f>'PK parameters (simulated)'!$G51*(EXP(-('PK parameters (simulated)'!$A51/'PK parameters (simulated)'!$B51)*B$1)-EXP(-'PK parameters (simulated)'!$C51*B$1))</f>
        <v>0</v>
      </c>
      <c r="C49">
        <f>'PK parameters (simulated)'!$G51*(EXP(-('PK parameters (simulated)'!$A51/'PK parameters (simulated)'!$B51)*C$1)-EXP(-'PK parameters (simulated)'!$C51*C$1))</f>
        <v>0.14280436251048823</v>
      </c>
      <c r="D49">
        <f>'PK parameters (simulated)'!$G51*(EXP(-('PK parameters (simulated)'!$A51/'PK parameters (simulated)'!$B51)*D$1)-EXP(-'PK parameters (simulated)'!$C51*D$1))</f>
        <v>0.6881354446429717</v>
      </c>
      <c r="E49">
        <f>'PK parameters (simulated)'!$G51*(EXP(-('PK parameters (simulated)'!$A51/'PK parameters (simulated)'!$B51)*E$1)-EXP(-'PK parameters (simulated)'!$C51*E$1))</f>
        <v>1.3149977719810202</v>
      </c>
      <c r="F49">
        <f>'PK parameters (simulated)'!$G51*(EXP(-('PK parameters (simulated)'!$A51/'PK parameters (simulated)'!$B51)*F$1)-EXP(-'PK parameters (simulated)'!$C51*F$1))</f>
        <v>3.297847541581184</v>
      </c>
      <c r="G49">
        <f>'PK parameters (simulated)'!$G51*(EXP(-('PK parameters (simulated)'!$A51/'PK parameters (simulated)'!$B51)*G$1)-EXP(-'PK parameters (simulated)'!$C51*G$1))</f>
        <v>5.088692349902374</v>
      </c>
      <c r="H49">
        <f>'PK parameters (simulated)'!$G51*(EXP(-('PK parameters (simulated)'!$A51/'PK parameters (simulated)'!$B51)*H$1)-EXP(-'PK parameters (simulated)'!$C51*H$1))</f>
        <v>6.259601935008788</v>
      </c>
      <c r="I49">
        <f>'PK parameters (simulated)'!$G51*(EXP(-('PK parameters (simulated)'!$A51/'PK parameters (simulated)'!$B51)*I$1)-EXP(-'PK parameters (simulated)'!$C51*I$1))</f>
        <v>6.014986566691219</v>
      </c>
      <c r="J49">
        <f>'PK parameters (simulated)'!$G51*(EXP(-('PK parameters (simulated)'!$A51/'PK parameters (simulated)'!$B51)*J$1)-EXP(-'PK parameters (simulated)'!$C51*J$1))</f>
        <v>5.326377282172002</v>
      </c>
      <c r="K49">
        <f>'PK parameters (simulated)'!$G51*(EXP(-('PK parameters (simulated)'!$A51/'PK parameters (simulated)'!$B51)*K$1)-EXP(-'PK parameters (simulated)'!$C51*K$1))</f>
        <v>3.845991815173123</v>
      </c>
      <c r="L49">
        <f>'PK parameters (simulated)'!$G51*(EXP(-('PK parameters (simulated)'!$A51/'PK parameters (simulated)'!$B51)*L$1)-EXP(-'PK parameters (simulated)'!$C51*L$1))</f>
        <v>2.6886296342594886</v>
      </c>
      <c r="M49">
        <f>'PK parameters (simulated)'!$G51*(EXP(-('PK parameters (simulated)'!$A51/'PK parameters (simulated)'!$B51)*M$1)-EXP(-'PK parameters (simulated)'!$C51*M$1))</f>
        <v>1.293130759191348</v>
      </c>
      <c r="N49">
        <f>'PK parameters (simulated)'!$G51*(EXP(-('PK parameters (simulated)'!$A51/'PK parameters (simulated)'!$B51)*N$1)-EXP(-'PK parameters (simulated)'!$C51*N$1))</f>
        <v>0.14277915384685155</v>
      </c>
      <c r="O49">
        <f>'PK parameters (simulated)'!$G51*(EXP(-('PK parameters (simulated)'!$A51/'PK parameters (simulated)'!$B51)*O$1)-EXP(-'PK parameters (simulated)'!$C51*O$1))</f>
        <v>0.01576250677409566</v>
      </c>
      <c r="P49">
        <f>'PK parameters (simulated)'!$G51*(EXP(-('PK parameters (simulated)'!$A51/'PK parameters (simulated)'!$B51)*P$1)-EXP(-'PK parameters (simulated)'!$C51*P$1))</f>
        <v>0.0017401462893191144</v>
      </c>
    </row>
    <row r="50" spans="2:16" ht="12.75">
      <c r="B50">
        <f>'PK parameters (simulated)'!$G52*(EXP(-('PK parameters (simulated)'!$A52/'PK parameters (simulated)'!$B52)*B$1)-EXP(-'PK parameters (simulated)'!$C52*B$1))</f>
        <v>0</v>
      </c>
      <c r="C50">
        <f>'PK parameters (simulated)'!$G52*(EXP(-('PK parameters (simulated)'!$A52/'PK parameters (simulated)'!$B52)*C$1)-EXP(-'PK parameters (simulated)'!$C52*C$1))</f>
        <v>0.15226548505022822</v>
      </c>
      <c r="D50">
        <f>'PK parameters (simulated)'!$G52*(EXP(-('PK parameters (simulated)'!$A52/'PK parameters (simulated)'!$B52)*D$1)-EXP(-'PK parameters (simulated)'!$C52*D$1))</f>
        <v>0.7290279998071537</v>
      </c>
      <c r="E50">
        <f>'PK parameters (simulated)'!$G52*(EXP(-('PK parameters (simulated)'!$A52/'PK parameters (simulated)'!$B52)*E$1)-EXP(-'PK parameters (simulated)'!$C52*E$1))</f>
        <v>1.3821846972100926</v>
      </c>
      <c r="F50">
        <f>'PK parameters (simulated)'!$G52*(EXP(-('PK parameters (simulated)'!$A52/'PK parameters (simulated)'!$B52)*F$1)-EXP(-'PK parameters (simulated)'!$C52*F$1))</f>
        <v>3.3635793503722367</v>
      </c>
      <c r="G50">
        <f>'PK parameters (simulated)'!$G52*(EXP(-('PK parameters (simulated)'!$A52/'PK parameters (simulated)'!$B52)*G$1)-EXP(-'PK parameters (simulated)'!$C52*G$1))</f>
        <v>4.982841639860335</v>
      </c>
      <c r="H50">
        <f>'PK parameters (simulated)'!$G52*(EXP(-('PK parameters (simulated)'!$A52/'PK parameters (simulated)'!$B52)*H$1)-EXP(-'PK parameters (simulated)'!$C52*H$1))</f>
        <v>5.733111022402115</v>
      </c>
      <c r="I50">
        <f>'PK parameters (simulated)'!$G52*(EXP(-('PK parameters (simulated)'!$A52/'PK parameters (simulated)'!$B52)*I$1)-EXP(-'PK parameters (simulated)'!$C52*I$1))</f>
        <v>5.238587709906306</v>
      </c>
      <c r="J50">
        <f>'PK parameters (simulated)'!$G52*(EXP(-('PK parameters (simulated)'!$A52/'PK parameters (simulated)'!$B52)*J$1)-EXP(-'PK parameters (simulated)'!$C52*J$1))</f>
        <v>4.4651648348134945</v>
      </c>
      <c r="K50">
        <f>'PK parameters (simulated)'!$G52*(EXP(-('PK parameters (simulated)'!$A52/'PK parameters (simulated)'!$B52)*K$1)-EXP(-'PK parameters (simulated)'!$C52*K$1))</f>
        <v>3.051960410809431</v>
      </c>
      <c r="L50">
        <f>'PK parameters (simulated)'!$G52*(EXP(-('PK parameters (simulated)'!$A52/'PK parameters (simulated)'!$B52)*L$1)-EXP(-'PK parameters (simulated)'!$C52*L$1))</f>
        <v>2.0454472472212863</v>
      </c>
      <c r="M50">
        <f>'PK parameters (simulated)'!$G52*(EXP(-('PK parameters (simulated)'!$A52/'PK parameters (simulated)'!$B52)*M$1)-EXP(-'PK parameters (simulated)'!$C52*M$1))</f>
        <v>0.9123825810773121</v>
      </c>
      <c r="N50">
        <f>'PK parameters (simulated)'!$G52*(EXP(-('PK parameters (simulated)'!$A52/'PK parameters (simulated)'!$B52)*N$1)-EXP(-'PK parameters (simulated)'!$C52*N$1))</f>
        <v>0.08079352287297585</v>
      </c>
      <c r="O50">
        <f>'PK parameters (simulated)'!$G52*(EXP(-('PK parameters (simulated)'!$A52/'PK parameters (simulated)'!$B52)*O$1)-EXP(-'PK parameters (simulated)'!$C52*O$1))</f>
        <v>0.007154294694283813</v>
      </c>
      <c r="P50">
        <f>'PK parameters (simulated)'!$G52*(EXP(-('PK parameters (simulated)'!$A52/'PK parameters (simulated)'!$B52)*P$1)-EXP(-'PK parameters (simulated)'!$C52*P$1))</f>
        <v>0.0006335152958951789</v>
      </c>
    </row>
    <row r="51" spans="2:16" ht="12.75">
      <c r="B51">
        <f>'PK parameters (simulated)'!$G53*(EXP(-('PK parameters (simulated)'!$A53/'PK parameters (simulated)'!$B53)*B$1)-EXP(-'PK parameters (simulated)'!$C53*B$1))</f>
        <v>0</v>
      </c>
      <c r="C51">
        <f>'PK parameters (simulated)'!$G53*(EXP(-('PK parameters (simulated)'!$A53/'PK parameters (simulated)'!$B53)*C$1)-EXP(-'PK parameters (simulated)'!$C53*C$1))</f>
        <v>0.11210675850456474</v>
      </c>
      <c r="D51">
        <f>'PK parameters (simulated)'!$G53*(EXP(-('PK parameters (simulated)'!$A53/'PK parameters (simulated)'!$B53)*D$1)-EXP(-'PK parameters (simulated)'!$C53*D$1))</f>
        <v>0.5411878885009178</v>
      </c>
      <c r="E51">
        <f>'PK parameters (simulated)'!$G53*(EXP(-('PK parameters (simulated)'!$A53/'PK parameters (simulated)'!$B53)*E$1)-EXP(-'PK parameters (simulated)'!$C53*E$1))</f>
        <v>1.036517402623484</v>
      </c>
      <c r="F51">
        <f>'PK parameters (simulated)'!$G53*(EXP(-('PK parameters (simulated)'!$A53/'PK parameters (simulated)'!$B53)*F$1)-EXP(-'PK parameters (simulated)'!$C53*F$1))</f>
        <v>2.6227952536664976</v>
      </c>
      <c r="G51">
        <f>'PK parameters (simulated)'!$G53*(EXP(-('PK parameters (simulated)'!$A53/'PK parameters (simulated)'!$B53)*G$1)-EXP(-'PK parameters (simulated)'!$C53*G$1))</f>
        <v>4.10093052772664</v>
      </c>
      <c r="H51">
        <f>'PK parameters (simulated)'!$G53*(EXP(-('PK parameters (simulated)'!$A53/'PK parameters (simulated)'!$B53)*H$1)-EXP(-'PK parameters (simulated)'!$C53*H$1))</f>
        <v>5.176461751666525</v>
      </c>
      <c r="I51">
        <f>'PK parameters (simulated)'!$G53*(EXP(-('PK parameters (simulated)'!$A53/'PK parameters (simulated)'!$B53)*I$1)-EXP(-'PK parameters (simulated)'!$C53*I$1))</f>
        <v>5.10049320471461</v>
      </c>
      <c r="J51">
        <f>'PK parameters (simulated)'!$G53*(EXP(-('PK parameters (simulated)'!$A53/'PK parameters (simulated)'!$B53)*J$1)-EXP(-'PK parameters (simulated)'!$C53*J$1))</f>
        <v>4.628624193573014</v>
      </c>
      <c r="K51">
        <f>'PK parameters (simulated)'!$G53*(EXP(-('PK parameters (simulated)'!$A53/'PK parameters (simulated)'!$B53)*K$1)-EXP(-'PK parameters (simulated)'!$C53*K$1))</f>
        <v>3.5061957449222985</v>
      </c>
      <c r="L51">
        <f>'PK parameters (simulated)'!$G53*(EXP(-('PK parameters (simulated)'!$A53/'PK parameters (simulated)'!$B53)*L$1)-EXP(-'PK parameters (simulated)'!$C53*L$1))</f>
        <v>2.5695030442881572</v>
      </c>
      <c r="M51">
        <f>'PK parameters (simulated)'!$G53*(EXP(-('PK parameters (simulated)'!$A53/'PK parameters (simulated)'!$B53)*M$1)-EXP(-'PK parameters (simulated)'!$C53*M$1))</f>
        <v>1.3572966241831077</v>
      </c>
      <c r="N51">
        <f>'PK parameters (simulated)'!$G53*(EXP(-('PK parameters (simulated)'!$A53/'PK parameters (simulated)'!$B53)*N$1)-EXP(-'PK parameters (simulated)'!$C53*N$1))</f>
        <v>0.19844677011478232</v>
      </c>
      <c r="O51">
        <f>'PK parameters (simulated)'!$G53*(EXP(-('PK parameters (simulated)'!$A53/'PK parameters (simulated)'!$B53)*O$1)-EXP(-'PK parameters (simulated)'!$C53*O$1))</f>
        <v>0.029009860510776163</v>
      </c>
      <c r="P51">
        <f>'PK parameters (simulated)'!$G53*(EXP(-('PK parameters (simulated)'!$A53/'PK parameters (simulated)'!$B53)*P$1)-EXP(-'PK parameters (simulated)'!$C53*P$1))</f>
        <v>0.004240794576492869</v>
      </c>
    </row>
    <row r="52" spans="2:16" ht="12.75">
      <c r="B52">
        <f>'PK parameters (simulated)'!$G54*(EXP(-('PK parameters (simulated)'!$A54/'PK parameters (simulated)'!$B54)*B$1)-EXP(-'PK parameters (simulated)'!$C54*B$1))</f>
        <v>0</v>
      </c>
      <c r="C52">
        <f>'PK parameters (simulated)'!$G54*(EXP(-('PK parameters (simulated)'!$A54/'PK parameters (simulated)'!$B54)*C$1)-EXP(-'PK parameters (simulated)'!$C54*C$1))</f>
        <v>0.09746489271118852</v>
      </c>
      <c r="D52">
        <f>'PK parameters (simulated)'!$G54*(EXP(-('PK parameters (simulated)'!$A54/'PK parameters (simulated)'!$B54)*D$1)-EXP(-'PK parameters (simulated)'!$C54*D$1))</f>
        <v>0.46965523802197423</v>
      </c>
      <c r="E52">
        <f>'PK parameters (simulated)'!$G54*(EXP(-('PK parameters (simulated)'!$A54/'PK parameters (simulated)'!$B54)*E$1)-EXP(-'PK parameters (simulated)'!$C54*E$1))</f>
        <v>0.8975016247001832</v>
      </c>
      <c r="F52">
        <f>'PK parameters (simulated)'!$G54*(EXP(-('PK parameters (simulated)'!$A54/'PK parameters (simulated)'!$B54)*F$1)-EXP(-'PK parameters (simulated)'!$C54*F$1))</f>
        <v>2.251316635051956</v>
      </c>
      <c r="G52">
        <f>'PK parameters (simulated)'!$G54*(EXP(-('PK parameters (simulated)'!$A54/'PK parameters (simulated)'!$B54)*G$1)-EXP(-'PK parameters (simulated)'!$C54*G$1))</f>
        <v>3.4768026566449852</v>
      </c>
      <c r="H52">
        <f>'PK parameters (simulated)'!$G54*(EXP(-('PK parameters (simulated)'!$A54/'PK parameters (simulated)'!$B54)*H$1)-EXP(-'PK parameters (simulated)'!$C54*H$1))</f>
        <v>4.2915618853826505</v>
      </c>
      <c r="I52">
        <f>'PK parameters (simulated)'!$G54*(EXP(-('PK parameters (simulated)'!$A54/'PK parameters (simulated)'!$B54)*I$1)-EXP(-'PK parameters (simulated)'!$C54*I$1))</f>
        <v>4.146434440080948</v>
      </c>
      <c r="J52">
        <f>'PK parameters (simulated)'!$G54*(EXP(-('PK parameters (simulated)'!$A54/'PK parameters (simulated)'!$B54)*J$1)-EXP(-'PK parameters (simulated)'!$C54*J$1))</f>
        <v>3.697613026960012</v>
      </c>
      <c r="K52">
        <f>'PK parameters (simulated)'!$G54*(EXP(-('PK parameters (simulated)'!$A54/'PK parameters (simulated)'!$B54)*K$1)-EXP(-'PK parameters (simulated)'!$C54*K$1))</f>
        <v>2.715680943690526</v>
      </c>
      <c r="L52">
        <f>'PK parameters (simulated)'!$G54*(EXP(-('PK parameters (simulated)'!$A54/'PK parameters (simulated)'!$B54)*L$1)-EXP(-'PK parameters (simulated)'!$C54*L$1))</f>
        <v>1.9347207859643971</v>
      </c>
      <c r="M52">
        <f>'PK parameters (simulated)'!$G54*(EXP(-('PK parameters (simulated)'!$A54/'PK parameters (simulated)'!$B54)*M$1)-EXP(-'PK parameters (simulated)'!$C54*M$1))</f>
        <v>0.9679295142443612</v>
      </c>
      <c r="N52">
        <f>'PK parameters (simulated)'!$G54*(EXP(-('PK parameters (simulated)'!$A54/'PK parameters (simulated)'!$B54)*N$1)-EXP(-'PK parameters (simulated)'!$C54*N$1))</f>
        <v>0.12041692882402683</v>
      </c>
      <c r="O52">
        <f>'PK parameters (simulated)'!$G54*(EXP(-('PK parameters (simulated)'!$A54/'PK parameters (simulated)'!$B54)*O$1)-EXP(-'PK parameters (simulated)'!$C54*O$1))</f>
        <v>0.014979000208062466</v>
      </c>
      <c r="P52">
        <f>'PK parameters (simulated)'!$G54*(EXP(-('PK parameters (simulated)'!$A54/'PK parameters (simulated)'!$B54)*P$1)-EXP(-'PK parameters (simulated)'!$C54*P$1))</f>
        <v>0.0018632799110714334</v>
      </c>
    </row>
    <row r="53" spans="2:16" ht="12.75">
      <c r="B53">
        <f>'PK parameters (simulated)'!$G55*(EXP(-('PK parameters (simulated)'!$A55/'PK parameters (simulated)'!$B55)*B$1)-EXP(-'PK parameters (simulated)'!$C55*B$1))</f>
        <v>0</v>
      </c>
      <c r="C53">
        <f>'PK parameters (simulated)'!$G55*(EXP(-('PK parameters (simulated)'!$A55/'PK parameters (simulated)'!$B55)*C$1)-EXP(-'PK parameters (simulated)'!$C55*C$1))</f>
        <v>0.1761451852267441</v>
      </c>
      <c r="D53">
        <f>'PK parameters (simulated)'!$G55*(EXP(-('PK parameters (simulated)'!$A55/'PK parameters (simulated)'!$B55)*D$1)-EXP(-'PK parameters (simulated)'!$C55*D$1))</f>
        <v>0.8431745472569813</v>
      </c>
      <c r="E53">
        <f>'PK parameters (simulated)'!$G55*(EXP(-('PK parameters (simulated)'!$A55/'PK parameters (simulated)'!$B55)*E$1)-EXP(-'PK parameters (simulated)'!$C55*E$1))</f>
        <v>1.5981697316041885</v>
      </c>
      <c r="F53">
        <f>'PK parameters (simulated)'!$G55*(EXP(-('PK parameters (simulated)'!$A55/'PK parameters (simulated)'!$B55)*F$1)-EXP(-'PK parameters (simulated)'!$C55*F$1))</f>
        <v>3.885370057113883</v>
      </c>
      <c r="G53">
        <f>'PK parameters (simulated)'!$G55*(EXP(-('PK parameters (simulated)'!$A55/'PK parameters (simulated)'!$B55)*G$1)-EXP(-'PK parameters (simulated)'!$C55*G$1))</f>
        <v>5.748906188752546</v>
      </c>
      <c r="H53">
        <f>'PK parameters (simulated)'!$G55*(EXP(-('PK parameters (simulated)'!$A55/'PK parameters (simulated)'!$B55)*H$1)-EXP(-'PK parameters (simulated)'!$C55*H$1))</f>
        <v>6.604468069481929</v>
      </c>
      <c r="I53">
        <f>'PK parameters (simulated)'!$G55*(EXP(-('PK parameters (simulated)'!$A55/'PK parameters (simulated)'!$B55)*I$1)-EXP(-'PK parameters (simulated)'!$C55*I$1))</f>
        <v>6.0314157807733215</v>
      </c>
      <c r="J53">
        <f>'PK parameters (simulated)'!$G55*(EXP(-('PK parameters (simulated)'!$A55/'PK parameters (simulated)'!$B55)*J$1)-EXP(-'PK parameters (simulated)'!$C55*J$1))</f>
        <v>5.141523233059246</v>
      </c>
      <c r="K53">
        <f>'PK parameters (simulated)'!$G55*(EXP(-('PK parameters (simulated)'!$A55/'PK parameters (simulated)'!$B55)*K$1)-EXP(-'PK parameters (simulated)'!$C55*K$1))</f>
        <v>3.518846920072532</v>
      </c>
      <c r="L53">
        <f>'PK parameters (simulated)'!$G55*(EXP(-('PK parameters (simulated)'!$A55/'PK parameters (simulated)'!$B55)*L$1)-EXP(-'PK parameters (simulated)'!$C55*L$1))</f>
        <v>2.3627695967998084</v>
      </c>
      <c r="M53">
        <f>'PK parameters (simulated)'!$G55*(EXP(-('PK parameters (simulated)'!$A55/'PK parameters (simulated)'!$B55)*M$1)-EXP(-'PK parameters (simulated)'!$C55*M$1))</f>
        <v>1.0582146144833542</v>
      </c>
      <c r="N53">
        <f>'PK parameters (simulated)'!$G55*(EXP(-('PK parameters (simulated)'!$A55/'PK parameters (simulated)'!$B55)*N$1)-EXP(-'PK parameters (simulated)'!$C55*N$1))</f>
        <v>0.0948700308578171</v>
      </c>
      <c r="O53">
        <f>'PK parameters (simulated)'!$G55*(EXP(-('PK parameters (simulated)'!$A55/'PK parameters (simulated)'!$B55)*O$1)-EXP(-'PK parameters (simulated)'!$C55*O$1))</f>
        <v>0.008505032565395457</v>
      </c>
      <c r="P53">
        <f>'PK parameters (simulated)'!$G55*(EXP(-('PK parameters (simulated)'!$A55/'PK parameters (simulated)'!$B55)*P$1)-EXP(-'PK parameters (simulated)'!$C55*P$1))</f>
        <v>0.0007624702791561371</v>
      </c>
    </row>
    <row r="54" spans="2:16" ht="12.75">
      <c r="B54">
        <f>'PK parameters (simulated)'!$G56*(EXP(-('PK parameters (simulated)'!$A56/'PK parameters (simulated)'!$B56)*B$1)-EXP(-'PK parameters (simulated)'!$C56*B$1))</f>
        <v>0</v>
      </c>
      <c r="C54">
        <f>'PK parameters (simulated)'!$G56*(EXP(-('PK parameters (simulated)'!$A56/'PK parameters (simulated)'!$B56)*C$1)-EXP(-'PK parameters (simulated)'!$C56*C$1))</f>
        <v>0.19579705093097016</v>
      </c>
      <c r="D54">
        <f>'PK parameters (simulated)'!$G56*(EXP(-('PK parameters (simulated)'!$A56/'PK parameters (simulated)'!$B56)*D$1)-EXP(-'PK parameters (simulated)'!$C56*D$1))</f>
        <v>0.9357736406314725</v>
      </c>
      <c r="E54">
        <f>'PK parameters (simulated)'!$G56*(EXP(-('PK parameters (simulated)'!$A56/'PK parameters (simulated)'!$B56)*E$1)-EXP(-'PK parameters (simulated)'!$C56*E$1))</f>
        <v>1.7700890530429314</v>
      </c>
      <c r="F54">
        <f>'PK parameters (simulated)'!$G56*(EXP(-('PK parameters (simulated)'!$A56/'PK parameters (simulated)'!$B56)*F$1)-EXP(-'PK parameters (simulated)'!$C56*F$1))</f>
        <v>4.265461185455065</v>
      </c>
      <c r="G54">
        <f>'PK parameters (simulated)'!$G56*(EXP(-('PK parameters (simulated)'!$A56/'PK parameters (simulated)'!$B56)*G$1)-EXP(-'PK parameters (simulated)'!$C56*G$1))</f>
        <v>6.2149354337956435</v>
      </c>
      <c r="H54">
        <f>'PK parameters (simulated)'!$G56*(EXP(-('PK parameters (simulated)'!$A56/'PK parameters (simulated)'!$B56)*H$1)-EXP(-'PK parameters (simulated)'!$C56*H$1))</f>
        <v>6.874782657572847</v>
      </c>
      <c r="I54">
        <f>'PK parameters (simulated)'!$G56*(EXP(-('PK parameters (simulated)'!$A56/'PK parameters (simulated)'!$B56)*I$1)-EXP(-'PK parameters (simulated)'!$C56*I$1))</f>
        <v>5.998352857855662</v>
      </c>
      <c r="J54">
        <f>'PK parameters (simulated)'!$G56*(EXP(-('PK parameters (simulated)'!$A56/'PK parameters (simulated)'!$B56)*J$1)-EXP(-'PK parameters (simulated)'!$C56*J$1))</f>
        <v>4.8583250388632555</v>
      </c>
      <c r="K54">
        <f>'PK parameters (simulated)'!$G56*(EXP(-('PK parameters (simulated)'!$A56/'PK parameters (simulated)'!$B56)*K$1)-EXP(-'PK parameters (simulated)'!$C56*K$1))</f>
        <v>2.9740604069898247</v>
      </c>
      <c r="L54">
        <f>'PK parameters (simulated)'!$G56*(EXP(-('PK parameters (simulated)'!$A56/'PK parameters (simulated)'!$B56)*L$1)-EXP(-'PK parameters (simulated)'!$C56*L$1))</f>
        <v>1.7771797368052196</v>
      </c>
      <c r="M54">
        <f>'PK parameters (simulated)'!$G56*(EXP(-('PK parameters (simulated)'!$A56/'PK parameters (simulated)'!$B56)*M$1)-EXP(-'PK parameters (simulated)'!$C56*M$1))</f>
        <v>0.6284127729576874</v>
      </c>
      <c r="N54">
        <f>'PK parameters (simulated)'!$G56*(EXP(-('PK parameters (simulated)'!$A56/'PK parameters (simulated)'!$B56)*N$1)-EXP(-'PK parameters (simulated)'!$C56*N$1))</f>
        <v>0.02768193761544952</v>
      </c>
      <c r="O54">
        <f>'PK parameters (simulated)'!$G56*(EXP(-('PK parameters (simulated)'!$A56/'PK parameters (simulated)'!$B56)*O$1)-EXP(-'PK parameters (simulated)'!$C56*O$1))</f>
        <v>0.0012193491369053182</v>
      </c>
      <c r="P54">
        <f>'PK parameters (simulated)'!$G56*(EXP(-('PK parameters (simulated)'!$A56/'PK parameters (simulated)'!$B56)*P$1)-EXP(-'PK parameters (simulated)'!$C56*P$1))</f>
        <v>5.37105579532318E-05</v>
      </c>
    </row>
    <row r="55" spans="2:16" ht="12.75">
      <c r="B55">
        <f>'PK parameters (simulated)'!$G57*(EXP(-('PK parameters (simulated)'!$A57/'PK parameters (simulated)'!$B57)*B$1)-EXP(-'PK parameters (simulated)'!$C57*B$1))</f>
        <v>0</v>
      </c>
      <c r="C55">
        <f>'PK parameters (simulated)'!$G57*(EXP(-('PK parameters (simulated)'!$A57/'PK parameters (simulated)'!$B57)*C$1)-EXP(-'PK parameters (simulated)'!$C57*C$1))</f>
        <v>0.12273733066184052</v>
      </c>
      <c r="D55">
        <f>'PK parameters (simulated)'!$G57*(EXP(-('PK parameters (simulated)'!$A57/'PK parameters (simulated)'!$B57)*D$1)-EXP(-'PK parameters (simulated)'!$C57*D$1))</f>
        <v>0.5917472902176214</v>
      </c>
      <c r="E55">
        <f>'PK parameters (simulated)'!$G57*(EXP(-('PK parameters (simulated)'!$A57/'PK parameters (simulated)'!$B57)*E$1)-EXP(-'PK parameters (simulated)'!$C57*E$1))</f>
        <v>1.131509281617865</v>
      </c>
      <c r="F55">
        <f>'PK parameters (simulated)'!$G57*(EXP(-('PK parameters (simulated)'!$A57/'PK parameters (simulated)'!$B57)*F$1)-EXP(-'PK parameters (simulated)'!$C57*F$1))</f>
        <v>2.843807436053741</v>
      </c>
      <c r="G55">
        <f>'PK parameters (simulated)'!$G57*(EXP(-('PK parameters (simulated)'!$A57/'PK parameters (simulated)'!$B57)*G$1)-EXP(-'PK parameters (simulated)'!$C57*G$1))</f>
        <v>4.397918221009751</v>
      </c>
      <c r="H55">
        <f>'PK parameters (simulated)'!$G57*(EXP(-('PK parameters (simulated)'!$A57/'PK parameters (simulated)'!$B57)*H$1)-EXP(-'PK parameters (simulated)'!$C57*H$1))</f>
        <v>5.415712967962951</v>
      </c>
      <c r="I55">
        <f>'PK parameters (simulated)'!$G57*(EXP(-('PK parameters (simulated)'!$A57/'PK parameters (simulated)'!$B57)*I$1)-EXP(-'PK parameters (simulated)'!$C57*I$1))</f>
        <v>5.189074416732225</v>
      </c>
      <c r="J55">
        <f>'PK parameters (simulated)'!$G57*(EXP(-('PK parameters (simulated)'!$A57/'PK parameters (simulated)'!$B57)*J$1)-EXP(-'PK parameters (simulated)'!$C57*J$1))</f>
        <v>4.567479608958108</v>
      </c>
      <c r="K55">
        <f>'PK parameters (simulated)'!$G57*(EXP(-('PK parameters (simulated)'!$A57/'PK parameters (simulated)'!$B57)*K$1)-EXP(-'PK parameters (simulated)'!$C57*K$1))</f>
        <v>3.2388019762008295</v>
      </c>
      <c r="L55">
        <f>'PK parameters (simulated)'!$G57*(EXP(-('PK parameters (simulated)'!$A57/'PK parameters (simulated)'!$B57)*L$1)-EXP(-'PK parameters (simulated)'!$C57*L$1))</f>
        <v>2.2142853774152074</v>
      </c>
      <c r="M55">
        <f>'PK parameters (simulated)'!$G57*(EXP(-('PK parameters (simulated)'!$A57/'PK parameters (simulated)'!$B57)*M$1)-EXP(-'PK parameters (simulated)'!$C57*M$1))</f>
        <v>1.0148970631544807</v>
      </c>
      <c r="N55">
        <f>'PK parameters (simulated)'!$G57*(EXP(-('PK parameters (simulated)'!$A57/'PK parameters (simulated)'!$B57)*N$1)-EXP(-'PK parameters (simulated)'!$C57*N$1))</f>
        <v>0.09670674723543567</v>
      </c>
      <c r="O55">
        <f>'PK parameters (simulated)'!$G57*(EXP(-('PK parameters (simulated)'!$A57/'PK parameters (simulated)'!$B57)*O$1)-EXP(-'PK parameters (simulated)'!$C57*O$1))</f>
        <v>0.00921277920043636</v>
      </c>
      <c r="P55">
        <f>'PK parameters (simulated)'!$G57*(EXP(-('PK parameters (simulated)'!$A57/'PK parameters (simulated)'!$B57)*P$1)-EXP(-'PK parameters (simulated)'!$C57*P$1))</f>
        <v>0.0008776564039274105</v>
      </c>
    </row>
    <row r="56" spans="2:16" ht="12.75">
      <c r="B56">
        <f>'PK parameters (simulated)'!$G58*(EXP(-('PK parameters (simulated)'!$A58/'PK parameters (simulated)'!$B58)*B$1)-EXP(-'PK parameters (simulated)'!$C58*B$1))</f>
        <v>0</v>
      </c>
      <c r="C56">
        <f>'PK parameters (simulated)'!$G58*(EXP(-('PK parameters (simulated)'!$A58/'PK parameters (simulated)'!$B58)*C$1)-EXP(-'PK parameters (simulated)'!$C58*C$1))</f>
        <v>0.18738771615116856</v>
      </c>
      <c r="D56">
        <f>'PK parameters (simulated)'!$G58*(EXP(-('PK parameters (simulated)'!$A58/'PK parameters (simulated)'!$B58)*D$1)-EXP(-'PK parameters (simulated)'!$C58*D$1))</f>
        <v>0.9000755215372579</v>
      </c>
      <c r="E56">
        <f>'PK parameters (simulated)'!$G58*(EXP(-('PK parameters (simulated)'!$A58/'PK parameters (simulated)'!$B58)*E$1)-EXP(-'PK parameters (simulated)'!$C58*E$1))</f>
        <v>1.7132381065354791</v>
      </c>
      <c r="F56">
        <f>'PK parameters (simulated)'!$G58*(EXP(-('PK parameters (simulated)'!$A58/'PK parameters (simulated)'!$B58)*F$1)-EXP(-'PK parameters (simulated)'!$C58*F$1))</f>
        <v>4.232721756355076</v>
      </c>
      <c r="G56">
        <f>'PK parameters (simulated)'!$G58*(EXP(-('PK parameters (simulated)'!$A58/'PK parameters (simulated)'!$B58)*G$1)-EXP(-'PK parameters (simulated)'!$C58*G$1))</f>
        <v>6.40117218363091</v>
      </c>
      <c r="H56">
        <f>'PK parameters (simulated)'!$G58*(EXP(-('PK parameters (simulated)'!$A58/'PK parameters (simulated)'!$B58)*H$1)-EXP(-'PK parameters (simulated)'!$C58*H$1))</f>
        <v>7.623619856479794</v>
      </c>
      <c r="I56">
        <f>'PK parameters (simulated)'!$G58*(EXP(-('PK parameters (simulated)'!$A58/'PK parameters (simulated)'!$B58)*I$1)-EXP(-'PK parameters (simulated)'!$C58*I$1))</f>
        <v>7.156879415231213</v>
      </c>
      <c r="J56">
        <f>'PK parameters (simulated)'!$G58*(EXP(-('PK parameters (simulated)'!$A58/'PK parameters (simulated)'!$B58)*J$1)-EXP(-'PK parameters (simulated)'!$C58*J$1))</f>
        <v>6.233832709850909</v>
      </c>
      <c r="K56">
        <f>'PK parameters (simulated)'!$G58*(EXP(-('PK parameters (simulated)'!$A58/'PK parameters (simulated)'!$B58)*K$1)-EXP(-'PK parameters (simulated)'!$C58*K$1))</f>
        <v>4.409640604848471</v>
      </c>
      <c r="L56">
        <f>'PK parameters (simulated)'!$G58*(EXP(-('PK parameters (simulated)'!$A58/'PK parameters (simulated)'!$B58)*L$1)-EXP(-'PK parameters (simulated)'!$C58*L$1))</f>
        <v>3.043378396030434</v>
      </c>
      <c r="M56">
        <f>'PK parameters (simulated)'!$G58*(EXP(-('PK parameters (simulated)'!$A58/'PK parameters (simulated)'!$B58)*M$1)-EXP(-'PK parameters (simulated)'!$C58*M$1))</f>
        <v>1.4350523519461045</v>
      </c>
      <c r="N56">
        <f>'PK parameters (simulated)'!$G58*(EXP(-('PK parameters (simulated)'!$A58/'PK parameters (simulated)'!$B58)*N$1)-EXP(-'PK parameters (simulated)'!$C58*N$1))</f>
        <v>0.1498763175694888</v>
      </c>
      <c r="O56">
        <f>'PK parameters (simulated)'!$G58*(EXP(-('PK parameters (simulated)'!$A58/'PK parameters (simulated)'!$B58)*O$1)-EXP(-'PK parameters (simulated)'!$C58*O$1))</f>
        <v>0.01565225152569559</v>
      </c>
      <c r="P56">
        <f>'PK parameters (simulated)'!$G58*(EXP(-('PK parameters (simulated)'!$A58/'PK parameters (simulated)'!$B58)*P$1)-EXP(-'PK parameters (simulated)'!$C58*P$1))</f>
        <v>0.0016346343518317662</v>
      </c>
    </row>
    <row r="57" spans="2:16" ht="12.75">
      <c r="B57">
        <f>'PK parameters (simulated)'!$G59*(EXP(-('PK parameters (simulated)'!$A59/'PK parameters (simulated)'!$B59)*B$1)-EXP(-'PK parameters (simulated)'!$C59*B$1))</f>
        <v>0</v>
      </c>
      <c r="C57">
        <f>'PK parameters (simulated)'!$G59*(EXP(-('PK parameters (simulated)'!$A59/'PK parameters (simulated)'!$B59)*C$1)-EXP(-'PK parameters (simulated)'!$C59*C$1))</f>
        <v>0.1326528915527396</v>
      </c>
      <c r="D57">
        <f>'PK parameters (simulated)'!$G59*(EXP(-('PK parameters (simulated)'!$A59/'PK parameters (simulated)'!$B59)*D$1)-EXP(-'PK parameters (simulated)'!$C59*D$1))</f>
        <v>0.6415000483918535</v>
      </c>
      <c r="E57">
        <f>'PK parameters (simulated)'!$G59*(EXP(-('PK parameters (simulated)'!$A59/'PK parameters (simulated)'!$B59)*E$1)-EXP(-'PK parameters (simulated)'!$C59*E$1))</f>
        <v>1.231322072839967</v>
      </c>
      <c r="F57">
        <f>'PK parameters (simulated)'!$G59*(EXP(-('PK parameters (simulated)'!$A59/'PK parameters (simulated)'!$B59)*F$1)-EXP(-'PK parameters (simulated)'!$C59*F$1))</f>
        <v>3.1423385423115926</v>
      </c>
      <c r="G57">
        <f>'PK parameters (simulated)'!$G59*(EXP(-('PK parameters (simulated)'!$A59/'PK parameters (simulated)'!$B59)*G$1)-EXP(-'PK parameters (simulated)'!$C59*G$1))</f>
        <v>4.97323212231882</v>
      </c>
      <c r="H57">
        <f>'PK parameters (simulated)'!$G59*(EXP(-('PK parameters (simulated)'!$A59/'PK parameters (simulated)'!$B59)*H$1)-EXP(-'PK parameters (simulated)'!$C59*H$1))</f>
        <v>6.417966785402768</v>
      </c>
      <c r="I57">
        <f>'PK parameters (simulated)'!$G59*(EXP(-('PK parameters (simulated)'!$A59/'PK parameters (simulated)'!$B59)*I$1)-EXP(-'PK parameters (simulated)'!$C59*I$1))</f>
        <v>6.449145162164585</v>
      </c>
      <c r="J57">
        <f>'PK parameters (simulated)'!$G59*(EXP(-('PK parameters (simulated)'!$A59/'PK parameters (simulated)'!$B59)*J$1)-EXP(-'PK parameters (simulated)'!$C59*J$1))</f>
        <v>5.956816442519961</v>
      </c>
      <c r="K57">
        <f>'PK parameters (simulated)'!$G59*(EXP(-('PK parameters (simulated)'!$A59/'PK parameters (simulated)'!$B59)*K$1)-EXP(-'PK parameters (simulated)'!$C59*K$1))</f>
        <v>4.656702370445791</v>
      </c>
      <c r="L57">
        <f>'PK parameters (simulated)'!$G59*(EXP(-('PK parameters (simulated)'!$A59/'PK parameters (simulated)'!$B59)*L$1)-EXP(-'PK parameters (simulated)'!$C59*L$1))</f>
        <v>3.512668367626726</v>
      </c>
      <c r="M57">
        <f>'PK parameters (simulated)'!$G59*(EXP(-('PK parameters (simulated)'!$A59/'PK parameters (simulated)'!$B59)*M$1)-EXP(-'PK parameters (simulated)'!$C59*M$1))</f>
        <v>1.961392094995649</v>
      </c>
      <c r="N57">
        <f>'PK parameters (simulated)'!$G59*(EXP(-('PK parameters (simulated)'!$A59/'PK parameters (simulated)'!$B59)*N$1)-EXP(-'PK parameters (simulated)'!$C59*N$1))</f>
        <v>0.33812323464695276</v>
      </c>
      <c r="O57">
        <f>'PK parameters (simulated)'!$G59*(EXP(-('PK parameters (simulated)'!$A59/'PK parameters (simulated)'!$B59)*O$1)-EXP(-'PK parameters (simulated)'!$C59*O$1))</f>
        <v>0.058276519064500897</v>
      </c>
      <c r="P57">
        <f>'PK parameters (simulated)'!$G59*(EXP(-('PK parameters (simulated)'!$A59/'PK parameters (simulated)'!$B59)*P$1)-EXP(-'PK parameters (simulated)'!$C59*P$1))</f>
        <v>0.01004412644213635</v>
      </c>
    </row>
    <row r="58" spans="2:16" ht="12.75">
      <c r="B58">
        <f>'PK parameters (simulated)'!$G60*(EXP(-('PK parameters (simulated)'!$A60/'PK parameters (simulated)'!$B60)*B$1)-EXP(-'PK parameters (simulated)'!$C60*B$1))</f>
        <v>0</v>
      </c>
      <c r="C58">
        <f>'PK parameters (simulated)'!$G60*(EXP(-('PK parameters (simulated)'!$A60/'PK parameters (simulated)'!$B60)*C$1)-EXP(-'PK parameters (simulated)'!$C60*C$1))</f>
        <v>0.11566715411331348</v>
      </c>
      <c r="D58">
        <f>'PK parameters (simulated)'!$G60*(EXP(-('PK parameters (simulated)'!$A60/'PK parameters (simulated)'!$B60)*D$1)-EXP(-'PK parameters (simulated)'!$C60*D$1))</f>
        <v>0.5584373415084848</v>
      </c>
      <c r="E58">
        <f>'PK parameters (simulated)'!$G60*(EXP(-('PK parameters (simulated)'!$A60/'PK parameters (simulated)'!$B60)*E$1)-EXP(-'PK parameters (simulated)'!$C60*E$1))</f>
        <v>1.0696558341111946</v>
      </c>
      <c r="F58">
        <f>'PK parameters (simulated)'!$G60*(EXP(-('PK parameters (simulated)'!$A60/'PK parameters (simulated)'!$B60)*F$1)-EXP(-'PK parameters (simulated)'!$C60*F$1))</f>
        <v>2.706355157084597</v>
      </c>
      <c r="G58">
        <f>'PK parameters (simulated)'!$G60*(EXP(-('PK parameters (simulated)'!$A60/'PK parameters (simulated)'!$B60)*G$1)-EXP(-'PK parameters (simulated)'!$C60*G$1))</f>
        <v>4.224801031188692</v>
      </c>
      <c r="H58">
        <f>'PK parameters (simulated)'!$G60*(EXP(-('PK parameters (simulated)'!$A60/'PK parameters (simulated)'!$B60)*H$1)-EXP(-'PK parameters (simulated)'!$C60*H$1))</f>
        <v>5.289668659673148</v>
      </c>
      <c r="I58">
        <f>'PK parameters (simulated)'!$G60*(EXP(-('PK parameters (simulated)'!$A60/'PK parameters (simulated)'!$B60)*I$1)-EXP(-'PK parameters (simulated)'!$C60*I$1))</f>
        <v>5.1401008078879045</v>
      </c>
      <c r="J58">
        <f>'PK parameters (simulated)'!$G60*(EXP(-('PK parameters (simulated)'!$A60/'PK parameters (simulated)'!$B60)*J$1)-EXP(-'PK parameters (simulated)'!$C60*J$1))</f>
        <v>4.579082787744204</v>
      </c>
      <c r="K58">
        <f>'PK parameters (simulated)'!$G60*(EXP(-('PK parameters (simulated)'!$A60/'PK parameters (simulated)'!$B60)*K$1)-EXP(-'PK parameters (simulated)'!$C60*K$1))</f>
        <v>3.3123206616802503</v>
      </c>
      <c r="L58">
        <f>'PK parameters (simulated)'!$G60*(EXP(-('PK parameters (simulated)'!$A60/'PK parameters (simulated)'!$B60)*L$1)-EXP(-'PK parameters (simulated)'!$C60*L$1))</f>
        <v>2.303265446081743</v>
      </c>
      <c r="M58">
        <f>'PK parameters (simulated)'!$G60*(EXP(-('PK parameters (simulated)'!$A60/'PK parameters (simulated)'!$B60)*M$1)-EXP(-'PK parameters (simulated)'!$C60*M$1))</f>
        <v>1.0890451118414601</v>
      </c>
      <c r="N58">
        <f>'PK parameters (simulated)'!$G60*(EXP(-('PK parameters (simulated)'!$A60/'PK parameters (simulated)'!$B60)*N$1)-EXP(-'PK parameters (simulated)'!$C60*N$1))</f>
        <v>0.11365421268647194</v>
      </c>
      <c r="O58">
        <f>'PK parameters (simulated)'!$G60*(EXP(-('PK parameters (simulated)'!$A60/'PK parameters (simulated)'!$B60)*O$1)-EXP(-'PK parameters (simulated)'!$C60*O$1))</f>
        <v>0.011857300304686763</v>
      </c>
      <c r="P58">
        <f>'PK parameters (simulated)'!$G60*(EXP(-('PK parameters (simulated)'!$A60/'PK parameters (simulated)'!$B60)*P$1)-EXP(-'PK parameters (simulated)'!$C60*P$1))</f>
        <v>0.0012370465881120067</v>
      </c>
    </row>
    <row r="59" spans="2:16" ht="12.75">
      <c r="B59">
        <f>'PK parameters (simulated)'!$G61*(EXP(-('PK parameters (simulated)'!$A61/'PK parameters (simulated)'!$B61)*B$1)-EXP(-'PK parameters (simulated)'!$C61*B$1))</f>
        <v>0</v>
      </c>
      <c r="C59">
        <f>'PK parameters (simulated)'!$G61*(EXP(-('PK parameters (simulated)'!$A61/'PK parameters (simulated)'!$B61)*C$1)-EXP(-'PK parameters (simulated)'!$C61*C$1))</f>
        <v>0.12035846908365098</v>
      </c>
      <c r="D59">
        <f>'PK parameters (simulated)'!$G61*(EXP(-('PK parameters (simulated)'!$A61/'PK parameters (simulated)'!$B61)*D$1)-EXP(-'PK parameters (simulated)'!$C61*D$1))</f>
        <v>0.5818373635151634</v>
      </c>
      <c r="E59">
        <f>'PK parameters (simulated)'!$G61*(EXP(-('PK parameters (simulated)'!$A61/'PK parameters (simulated)'!$B61)*E$1)-EXP(-'PK parameters (simulated)'!$C61*E$1))</f>
        <v>1.1162293525585711</v>
      </c>
      <c r="F59">
        <f>'PK parameters (simulated)'!$G61*(EXP(-('PK parameters (simulated)'!$A61/'PK parameters (simulated)'!$B61)*F$1)-EXP(-'PK parameters (simulated)'!$C61*F$1))</f>
        <v>2.8406461382097556</v>
      </c>
      <c r="G59">
        <f>'PK parameters (simulated)'!$G61*(EXP(-('PK parameters (simulated)'!$A61/'PK parameters (simulated)'!$B61)*G$1)-EXP(-'PK parameters (simulated)'!$C61*G$1))</f>
        <v>4.466963115512755</v>
      </c>
      <c r="H59">
        <f>'PK parameters (simulated)'!$G61*(EXP(-('PK parameters (simulated)'!$A61/'PK parameters (simulated)'!$B61)*H$1)-EXP(-'PK parameters (simulated)'!$C61*H$1))</f>
        <v>5.647810040405766</v>
      </c>
      <c r="I59">
        <f>'PK parameters (simulated)'!$G61*(EXP(-('PK parameters (simulated)'!$A61/'PK parameters (simulated)'!$B61)*I$1)-EXP(-'PK parameters (simulated)'!$C61*I$1))</f>
        <v>5.509961872703586</v>
      </c>
      <c r="J59">
        <f>'PK parameters (simulated)'!$G61*(EXP(-('PK parameters (simulated)'!$A61/'PK parameters (simulated)'!$B61)*J$1)-EXP(-'PK parameters (simulated)'!$C61*J$1))</f>
        <v>4.904555387578935</v>
      </c>
      <c r="K59">
        <f>'PK parameters (simulated)'!$G61*(EXP(-('PK parameters (simulated)'!$A61/'PK parameters (simulated)'!$B61)*K$1)-EXP(-'PK parameters (simulated)'!$C61*K$1))</f>
        <v>3.5063037803245303</v>
      </c>
      <c r="L59">
        <f>'PK parameters (simulated)'!$G61*(EXP(-('PK parameters (simulated)'!$A61/'PK parameters (simulated)'!$B61)*L$1)-EXP(-'PK parameters (simulated)'!$C61*L$1))</f>
        <v>2.39113291951618</v>
      </c>
      <c r="M59">
        <f>'PK parameters (simulated)'!$G61*(EXP(-('PK parameters (simulated)'!$A61/'PK parameters (simulated)'!$B61)*M$1)-EXP(-'PK parameters (simulated)'!$C61*M$1))</f>
        <v>1.078617911278392</v>
      </c>
      <c r="N59">
        <f>'PK parameters (simulated)'!$G61*(EXP(-('PK parameters (simulated)'!$A61/'PK parameters (simulated)'!$B61)*N$1)-EXP(-'PK parameters (simulated)'!$C61*N$1))</f>
        <v>0.09696260761914194</v>
      </c>
      <c r="O59">
        <f>'PK parameters (simulated)'!$G61*(EXP(-('PK parameters (simulated)'!$A61/'PK parameters (simulated)'!$B61)*O$1)-EXP(-'PK parameters (simulated)'!$C61*O$1))</f>
        <v>0.0087104269260373</v>
      </c>
      <c r="P59">
        <f>'PK parameters (simulated)'!$G61*(EXP(-('PK parameters (simulated)'!$A61/'PK parameters (simulated)'!$B61)*P$1)-EXP(-'PK parameters (simulated)'!$C61*P$1))</f>
        <v>0.0007824820567840953</v>
      </c>
    </row>
    <row r="60" spans="2:16" ht="12.75">
      <c r="B60">
        <f>'PK parameters (simulated)'!$G62*(EXP(-('PK parameters (simulated)'!$A62/'PK parameters (simulated)'!$B62)*B$1)-EXP(-'PK parameters (simulated)'!$C62*B$1))</f>
        <v>0</v>
      </c>
      <c r="C60">
        <f>'PK parameters (simulated)'!$G62*(EXP(-('PK parameters (simulated)'!$A62/'PK parameters (simulated)'!$B62)*C$1)-EXP(-'PK parameters (simulated)'!$C62*C$1))</f>
        <v>0.1693227570944859</v>
      </c>
      <c r="D60">
        <f>'PK parameters (simulated)'!$G62*(EXP(-('PK parameters (simulated)'!$A62/'PK parameters (simulated)'!$B62)*D$1)-EXP(-'PK parameters (simulated)'!$C62*D$1))</f>
        <v>0.8148616145848174</v>
      </c>
      <c r="E60">
        <f>'PK parameters (simulated)'!$G62*(EXP(-('PK parameters (simulated)'!$A62/'PK parameters (simulated)'!$B62)*E$1)-EXP(-'PK parameters (simulated)'!$C62*E$1))</f>
        <v>1.5546937824736353</v>
      </c>
      <c r="F60">
        <f>'PK parameters (simulated)'!$G62*(EXP(-('PK parameters (simulated)'!$A62/'PK parameters (simulated)'!$B62)*F$1)-EXP(-'PK parameters (simulated)'!$C62*F$1))</f>
        <v>3.8757462769295623</v>
      </c>
      <c r="G60">
        <f>'PK parameters (simulated)'!$G62*(EXP(-('PK parameters (simulated)'!$A62/'PK parameters (simulated)'!$B62)*G$1)-EXP(-'PK parameters (simulated)'!$C62*G$1))</f>
        <v>5.9337093124817315</v>
      </c>
      <c r="H60">
        <f>'PK parameters (simulated)'!$G62*(EXP(-('PK parameters (simulated)'!$A62/'PK parameters (simulated)'!$B62)*H$1)-EXP(-'PK parameters (simulated)'!$C62*H$1))</f>
        <v>7.212845185884292</v>
      </c>
      <c r="I60">
        <f>'PK parameters (simulated)'!$G62*(EXP(-('PK parameters (simulated)'!$A62/'PK parameters (simulated)'!$B62)*I$1)-EXP(-'PK parameters (simulated)'!$C62*I$1))</f>
        <v>6.87908525797352</v>
      </c>
      <c r="J60">
        <f>'PK parameters (simulated)'!$G62*(EXP(-('PK parameters (simulated)'!$A62/'PK parameters (simulated)'!$B62)*J$1)-EXP(-'PK parameters (simulated)'!$C62*J$1))</f>
        <v>6.066240174858542</v>
      </c>
      <c r="K60">
        <f>'PK parameters (simulated)'!$G62*(EXP(-('PK parameters (simulated)'!$A62/'PK parameters (simulated)'!$B62)*K$1)-EXP(-'PK parameters (simulated)'!$C62*K$1))</f>
        <v>4.371184839209438</v>
      </c>
      <c r="L60">
        <f>'PK parameters (simulated)'!$G62*(EXP(-('PK parameters (simulated)'!$A62/'PK parameters (simulated)'!$B62)*L$1)-EXP(-'PK parameters (simulated)'!$C62*L$1))</f>
        <v>3.0617483930766047</v>
      </c>
      <c r="M60">
        <f>'PK parameters (simulated)'!$G62*(EXP(-('PK parameters (simulated)'!$A62/'PK parameters (simulated)'!$B62)*M$1)-EXP(-'PK parameters (simulated)'!$C62*M$1))</f>
        <v>1.4830630868406554</v>
      </c>
      <c r="N60">
        <f>'PK parameters (simulated)'!$G62*(EXP(-('PK parameters (simulated)'!$A62/'PK parameters (simulated)'!$B62)*N$1)-EXP(-'PK parameters (simulated)'!$C62*N$1))</f>
        <v>0.16763438445036322</v>
      </c>
      <c r="O60">
        <f>'PK parameters (simulated)'!$G62*(EXP(-('PK parameters (simulated)'!$A62/'PK parameters (simulated)'!$B62)*O$1)-EXP(-'PK parameters (simulated)'!$C62*O$1))</f>
        <v>0.018946536522253216</v>
      </c>
      <c r="P60">
        <f>'PK parameters (simulated)'!$G62*(EXP(-('PK parameters (simulated)'!$A62/'PK parameters (simulated)'!$B62)*P$1)-EXP(-'PK parameters (simulated)'!$C62*P$1))</f>
        <v>0.0021413938721178464</v>
      </c>
    </row>
    <row r="61" spans="2:16" ht="12.75">
      <c r="B61">
        <f>'PK parameters (simulated)'!$G63*(EXP(-('PK parameters (simulated)'!$A63/'PK parameters (simulated)'!$B63)*B$1)-EXP(-'PK parameters (simulated)'!$C63*B$1))</f>
        <v>0</v>
      </c>
      <c r="C61">
        <f>'PK parameters (simulated)'!$G63*(EXP(-('PK parameters (simulated)'!$A63/'PK parameters (simulated)'!$B63)*C$1)-EXP(-'PK parameters (simulated)'!$C63*C$1))</f>
        <v>0.19607433196579394</v>
      </c>
      <c r="D61">
        <f>'PK parameters (simulated)'!$G63*(EXP(-('PK parameters (simulated)'!$A63/'PK parameters (simulated)'!$B63)*D$1)-EXP(-'PK parameters (simulated)'!$C63*D$1))</f>
        <v>0.9397885809325024</v>
      </c>
      <c r="E61">
        <f>'PK parameters (simulated)'!$G63*(EXP(-('PK parameters (simulated)'!$A63/'PK parameters (simulated)'!$B63)*E$1)-EXP(-'PK parameters (simulated)'!$C63*E$1))</f>
        <v>1.784282227035691</v>
      </c>
      <c r="F61">
        <f>'PK parameters (simulated)'!$G63*(EXP(-('PK parameters (simulated)'!$A63/'PK parameters (simulated)'!$B63)*F$1)-EXP(-'PK parameters (simulated)'!$C63*F$1))</f>
        <v>4.369738521245054</v>
      </c>
      <c r="G61">
        <f>'PK parameters (simulated)'!$G63*(EXP(-('PK parameters (simulated)'!$A63/'PK parameters (simulated)'!$B63)*G$1)-EXP(-'PK parameters (simulated)'!$C63*G$1))</f>
        <v>6.5490042299608735</v>
      </c>
      <c r="H61">
        <f>'PK parameters (simulated)'!$G63*(EXP(-('PK parameters (simulated)'!$A63/'PK parameters (simulated)'!$B63)*H$1)-EXP(-'PK parameters (simulated)'!$C63*H$1))</f>
        <v>7.765358862723462</v>
      </c>
      <c r="I61">
        <f>'PK parameters (simulated)'!$G63*(EXP(-('PK parameters (simulated)'!$A63/'PK parameters (simulated)'!$B63)*I$1)-EXP(-'PK parameters (simulated)'!$C63*I$1))</f>
        <v>7.366543527577947</v>
      </c>
      <c r="J61">
        <f>'PK parameters (simulated)'!$G63*(EXP(-('PK parameters (simulated)'!$A63/'PK parameters (simulated)'!$B63)*J$1)-EXP(-'PK parameters (simulated)'!$C63*J$1))</f>
        <v>6.551708738027752</v>
      </c>
      <c r="K61">
        <f>'PK parameters (simulated)'!$G63*(EXP(-('PK parameters (simulated)'!$A63/'PK parameters (simulated)'!$B63)*K$1)-EXP(-'PK parameters (simulated)'!$C63*K$1))</f>
        <v>4.9140367277889805</v>
      </c>
      <c r="L61">
        <f>'PK parameters (simulated)'!$G63*(EXP(-('PK parameters (simulated)'!$A63/'PK parameters (simulated)'!$B63)*L$1)-EXP(-'PK parameters (simulated)'!$C63*L$1))</f>
        <v>3.6282328469030176</v>
      </c>
      <c r="M61">
        <f>'PK parameters (simulated)'!$G63*(EXP(-('PK parameters (simulated)'!$A63/'PK parameters (simulated)'!$B63)*M$1)-EXP(-'PK parameters (simulated)'!$C63*M$1))</f>
        <v>1.9683368123934382</v>
      </c>
      <c r="N61">
        <f>'PK parameters (simulated)'!$G63*(EXP(-('PK parameters (simulated)'!$A63/'PK parameters (simulated)'!$B63)*N$1)-EXP(-'PK parameters (simulated)'!$C63*N$1))</f>
        <v>0.313863564175263</v>
      </c>
      <c r="O61">
        <f>'PK parameters (simulated)'!$G63*(EXP(-('PK parameters (simulated)'!$A63/'PK parameters (simulated)'!$B63)*O$1)-EXP(-'PK parameters (simulated)'!$C63*O$1))</f>
        <v>0.050047020548241894</v>
      </c>
      <c r="P61">
        <f>'PK parameters (simulated)'!$G63*(EXP(-('PK parameters (simulated)'!$A63/'PK parameters (simulated)'!$B63)*P$1)-EXP(-'PK parameters (simulated)'!$C63*P$1))</f>
        <v>0.007980232659715434</v>
      </c>
    </row>
    <row r="62" spans="2:16" ht="12.75">
      <c r="B62">
        <f>'PK parameters (simulated)'!$G64*(EXP(-('PK parameters (simulated)'!$A64/'PK parameters (simulated)'!$B64)*B$1)-EXP(-'PK parameters (simulated)'!$C64*B$1))</f>
        <v>0</v>
      </c>
      <c r="C62">
        <f>'PK parameters (simulated)'!$G64*(EXP(-('PK parameters (simulated)'!$A64/'PK parameters (simulated)'!$B64)*C$1)-EXP(-'PK parameters (simulated)'!$C64*C$1))</f>
        <v>0.17124029196313534</v>
      </c>
      <c r="D62">
        <f>'PK parameters (simulated)'!$G64*(EXP(-('PK parameters (simulated)'!$A64/'PK parameters (simulated)'!$B64)*D$1)-EXP(-'PK parameters (simulated)'!$C64*D$1))</f>
        <v>0.8157413983174596</v>
      </c>
      <c r="E62">
        <f>'PK parameters (simulated)'!$G64*(EXP(-('PK parameters (simulated)'!$A64/'PK parameters (simulated)'!$B64)*E$1)-EXP(-'PK parameters (simulated)'!$C64*E$1))</f>
        <v>1.5371540190359125</v>
      </c>
      <c r="F62">
        <f>'PK parameters (simulated)'!$G64*(EXP(-('PK parameters (simulated)'!$A64/'PK parameters (simulated)'!$B64)*F$1)-EXP(-'PK parameters (simulated)'!$C64*F$1))</f>
        <v>3.658510171973151</v>
      </c>
      <c r="G62">
        <f>'PK parameters (simulated)'!$G64*(EXP(-('PK parameters (simulated)'!$A64/'PK parameters (simulated)'!$B64)*G$1)-EXP(-'PK parameters (simulated)'!$C64*G$1))</f>
        <v>5.276750663944442</v>
      </c>
      <c r="H62">
        <f>'PK parameters (simulated)'!$G64*(EXP(-('PK parameters (simulated)'!$A64/'PK parameters (simulated)'!$B64)*H$1)-EXP(-'PK parameters (simulated)'!$C64*H$1))</f>
        <v>5.879025327723291</v>
      </c>
      <c r="I62">
        <f>'PK parameters (simulated)'!$G64*(EXP(-('PK parameters (simulated)'!$A64/'PK parameters (simulated)'!$B64)*I$1)-EXP(-'PK parameters (simulated)'!$C64*I$1))</f>
        <v>5.318636314506112</v>
      </c>
      <c r="J62">
        <f>'PK parameters (simulated)'!$G64*(EXP(-('PK parameters (simulated)'!$A64/'PK parameters (simulated)'!$B64)*J$1)-EXP(-'PK parameters (simulated)'!$C64*J$1))</f>
        <v>4.553736484631608</v>
      </c>
      <c r="K62">
        <f>'PK parameters (simulated)'!$G64*(EXP(-('PK parameters (simulated)'!$A64/'PK parameters (simulated)'!$B64)*K$1)-EXP(-'PK parameters (simulated)'!$C64*K$1))</f>
        <v>3.2070375296690363</v>
      </c>
      <c r="L62">
        <f>'PK parameters (simulated)'!$G64*(EXP(-('PK parameters (simulated)'!$A64/'PK parameters (simulated)'!$B64)*L$1)-EXP(-'PK parameters (simulated)'!$C64*L$1))</f>
        <v>2.236094205508939</v>
      </c>
      <c r="M62">
        <f>'PK parameters (simulated)'!$G64*(EXP(-('PK parameters (simulated)'!$A64/'PK parameters (simulated)'!$B64)*M$1)-EXP(-'PK parameters (simulated)'!$C64*M$1))</f>
        <v>1.0845198095716833</v>
      </c>
      <c r="N62">
        <f>'PK parameters (simulated)'!$G64*(EXP(-('PK parameters (simulated)'!$A64/'PK parameters (simulated)'!$B64)*N$1)-EXP(-'PK parameters (simulated)'!$C64*N$1))</f>
        <v>0.12367328598239692</v>
      </c>
      <c r="O62">
        <f>'PK parameters (simulated)'!$G64*(EXP(-('PK parameters (simulated)'!$A64/'PK parameters (simulated)'!$B64)*O$1)-EXP(-'PK parameters (simulated)'!$C64*O$1))</f>
        <v>0.014103062800910513</v>
      </c>
      <c r="P62">
        <f>'PK parameters (simulated)'!$G64*(EXP(-('PK parameters (simulated)'!$A64/'PK parameters (simulated)'!$B64)*P$1)-EXP(-'PK parameters (simulated)'!$C64*P$1))</f>
        <v>0.0016082404440513987</v>
      </c>
    </row>
    <row r="63" spans="2:16" ht="12.75">
      <c r="B63">
        <f>'PK parameters (simulated)'!$G65*(EXP(-('PK parameters (simulated)'!$A65/'PK parameters (simulated)'!$B65)*B$1)-EXP(-'PK parameters (simulated)'!$C65*B$1))</f>
        <v>0</v>
      </c>
      <c r="C63">
        <f>'PK parameters (simulated)'!$G65*(EXP(-('PK parameters (simulated)'!$A65/'PK parameters (simulated)'!$B65)*C$1)-EXP(-'PK parameters (simulated)'!$C65*C$1))</f>
        <v>0.19757752210885135</v>
      </c>
      <c r="D63">
        <f>'PK parameters (simulated)'!$G65*(EXP(-('PK parameters (simulated)'!$A65/'PK parameters (simulated)'!$B65)*D$1)-EXP(-'PK parameters (simulated)'!$C65*D$1))</f>
        <v>0.9445095553828864</v>
      </c>
      <c r="E63">
        <f>'PK parameters (simulated)'!$G65*(EXP(-('PK parameters (simulated)'!$A65/'PK parameters (simulated)'!$B65)*E$1)-EXP(-'PK parameters (simulated)'!$C65*E$1))</f>
        <v>1.7873903726661495</v>
      </c>
      <c r="F63">
        <f>'PK parameters (simulated)'!$G65*(EXP(-('PK parameters (simulated)'!$A65/'PK parameters (simulated)'!$B65)*F$1)-EXP(-'PK parameters (simulated)'!$C65*F$1))</f>
        <v>4.321080105025164</v>
      </c>
      <c r="G63">
        <f>'PK parameters (simulated)'!$G65*(EXP(-('PK parameters (simulated)'!$A65/'PK parameters (simulated)'!$B65)*G$1)-EXP(-'PK parameters (simulated)'!$C65*G$1))</f>
        <v>6.354265020488005</v>
      </c>
      <c r="H63">
        <f>'PK parameters (simulated)'!$G65*(EXP(-('PK parameters (simulated)'!$A65/'PK parameters (simulated)'!$B65)*H$1)-EXP(-'PK parameters (simulated)'!$C65*H$1))</f>
        <v>7.263554284887543</v>
      </c>
      <c r="I63">
        <f>'PK parameters (simulated)'!$G65*(EXP(-('PK parameters (simulated)'!$A65/'PK parameters (simulated)'!$B65)*I$1)-EXP(-'PK parameters (simulated)'!$C65*I$1))</f>
        <v>6.6523213061359066</v>
      </c>
      <c r="J63">
        <f>'PK parameters (simulated)'!$G65*(EXP(-('PK parameters (simulated)'!$A65/'PK parameters (simulated)'!$B65)*J$1)-EXP(-'PK parameters (simulated)'!$C65*J$1))</f>
        <v>5.717416365428699</v>
      </c>
      <c r="K63">
        <f>'PK parameters (simulated)'!$G65*(EXP(-('PK parameters (simulated)'!$A65/'PK parameters (simulated)'!$B65)*K$1)-EXP(-'PK parameters (simulated)'!$C65*K$1))</f>
        <v>4.010249221431873</v>
      </c>
      <c r="L63">
        <f>'PK parameters (simulated)'!$G65*(EXP(-('PK parameters (simulated)'!$A65/'PK parameters (simulated)'!$B65)*L$1)-EXP(-'PK parameters (simulated)'!$C65*L$1))</f>
        <v>2.770807081706358</v>
      </c>
      <c r="M63">
        <f>'PK parameters (simulated)'!$G65*(EXP(-('PK parameters (simulated)'!$A65/'PK parameters (simulated)'!$B65)*M$1)-EXP(-'PK parameters (simulated)'!$C65*M$1))</f>
        <v>1.3167699386839038</v>
      </c>
      <c r="N63">
        <f>'PK parameters (simulated)'!$G65*(EXP(-('PK parameters (simulated)'!$A65/'PK parameters (simulated)'!$B65)*N$1)-EXP(-'PK parameters (simulated)'!$C65*N$1))</f>
        <v>0.1411576484754662</v>
      </c>
      <c r="O63">
        <f>'PK parameters (simulated)'!$G65*(EXP(-('PK parameters (simulated)'!$A65/'PK parameters (simulated)'!$B65)*O$1)-EXP(-'PK parameters (simulated)'!$C65*O$1))</f>
        <v>0.015131966056541442</v>
      </c>
      <c r="P63">
        <f>'PK parameters (simulated)'!$G65*(EXP(-('PK parameters (simulated)'!$A65/'PK parameters (simulated)'!$B65)*P$1)-EXP(-'PK parameters (simulated)'!$C65*P$1))</f>
        <v>0.001622132411483623</v>
      </c>
    </row>
    <row r="64" spans="2:16" ht="12.75">
      <c r="B64">
        <f>'PK parameters (simulated)'!$G66*(EXP(-('PK parameters (simulated)'!$A66/'PK parameters (simulated)'!$B66)*B$1)-EXP(-'PK parameters (simulated)'!$C66*B$1))</f>
        <v>0</v>
      </c>
      <c r="C64">
        <f>'PK parameters (simulated)'!$G66*(EXP(-('PK parameters (simulated)'!$A66/'PK parameters (simulated)'!$B66)*C$1)-EXP(-'PK parameters (simulated)'!$C66*C$1))</f>
        <v>0.14547532635924867</v>
      </c>
      <c r="D64">
        <f>'PK parameters (simulated)'!$G66*(EXP(-('PK parameters (simulated)'!$A66/'PK parameters (simulated)'!$B66)*D$1)-EXP(-'PK parameters (simulated)'!$C66*D$1))</f>
        <v>0.6965763012499961</v>
      </c>
      <c r="E64">
        <f>'PK parameters (simulated)'!$G66*(EXP(-('PK parameters (simulated)'!$A66/'PK parameters (simulated)'!$B66)*E$1)-EXP(-'PK parameters (simulated)'!$C66*E$1))</f>
        <v>1.320760595745501</v>
      </c>
      <c r="F64">
        <f>'PK parameters (simulated)'!$G66*(EXP(-('PK parameters (simulated)'!$A66/'PK parameters (simulated)'!$B66)*F$1)-EXP(-'PK parameters (simulated)'!$C66*F$1))</f>
        <v>3.214093380655089</v>
      </c>
      <c r="G64">
        <f>'PK parameters (simulated)'!$G66*(EXP(-('PK parameters (simulated)'!$A66/'PK parameters (simulated)'!$B66)*G$1)-EXP(-'PK parameters (simulated)'!$C66*G$1))</f>
        <v>4.757012471051793</v>
      </c>
      <c r="H64">
        <f>'PK parameters (simulated)'!$G66*(EXP(-('PK parameters (simulated)'!$A66/'PK parameters (simulated)'!$B66)*H$1)-EXP(-'PK parameters (simulated)'!$C66*H$1))</f>
        <v>5.44667718592535</v>
      </c>
      <c r="I64">
        <f>'PK parameters (simulated)'!$G66*(EXP(-('PK parameters (simulated)'!$A66/'PK parameters (simulated)'!$B66)*I$1)-EXP(-'PK parameters (simulated)'!$C66*I$1))</f>
        <v>4.936233279111172</v>
      </c>
      <c r="J64">
        <f>'PK parameters (simulated)'!$G66*(EXP(-('PK parameters (simulated)'!$A66/'PK parameters (simulated)'!$B66)*J$1)-EXP(-'PK parameters (simulated)'!$C66*J$1))</f>
        <v>4.163300058422456</v>
      </c>
      <c r="K64">
        <f>'PK parameters (simulated)'!$G66*(EXP(-('PK parameters (simulated)'!$A66/'PK parameters (simulated)'!$B66)*K$1)-EXP(-'PK parameters (simulated)'!$C66*K$1))</f>
        <v>2.7754891928115164</v>
      </c>
      <c r="L64">
        <f>'PK parameters (simulated)'!$G66*(EXP(-('PK parameters (simulated)'!$A66/'PK parameters (simulated)'!$B66)*L$1)-EXP(-'PK parameters (simulated)'!$C66*L$1))</f>
        <v>1.8105419262091744</v>
      </c>
      <c r="M64">
        <f>'PK parameters (simulated)'!$G66*(EXP(-('PK parameters (simulated)'!$A66/'PK parameters (simulated)'!$B66)*M$1)-EXP(-'PK parameters (simulated)'!$C66*M$1))</f>
        <v>0.7641436498293284</v>
      </c>
      <c r="N64">
        <f>'PK parameters (simulated)'!$G66*(EXP(-('PK parameters (simulated)'!$A66/'PK parameters (simulated)'!$B66)*N$1)-EXP(-'PK parameters (simulated)'!$C66*N$1))</f>
        <v>0.05728545024482989</v>
      </c>
      <c r="O64">
        <f>'PK parameters (simulated)'!$G66*(EXP(-('PK parameters (simulated)'!$A66/'PK parameters (simulated)'!$B66)*O$1)-EXP(-'PK parameters (simulated)'!$C66*O$1))</f>
        <v>0.004294377647334075</v>
      </c>
      <c r="P64">
        <f>'PK parameters (simulated)'!$G66*(EXP(-('PK parameters (simulated)'!$A66/'PK parameters (simulated)'!$B66)*P$1)-EXP(-'PK parameters (simulated)'!$C66*P$1))</f>
        <v>0.00032192606118127017</v>
      </c>
    </row>
    <row r="65" spans="2:16" ht="12.75">
      <c r="B65">
        <f>'PK parameters (simulated)'!$G67*(EXP(-('PK parameters (simulated)'!$A67/'PK parameters (simulated)'!$B67)*B$1)-EXP(-'PK parameters (simulated)'!$C67*B$1))</f>
        <v>0</v>
      </c>
      <c r="C65">
        <f>'PK parameters (simulated)'!$G67*(EXP(-('PK parameters (simulated)'!$A67/'PK parameters (simulated)'!$B67)*C$1)-EXP(-'PK parameters (simulated)'!$C67*C$1))</f>
        <v>0.12890758907583477</v>
      </c>
      <c r="D65">
        <f>'PK parameters (simulated)'!$G67*(EXP(-('PK parameters (simulated)'!$A67/'PK parameters (simulated)'!$B67)*D$1)-EXP(-'PK parameters (simulated)'!$C67*D$1))</f>
        <v>0.6151768309477619</v>
      </c>
      <c r="E65">
        <f>'PK parameters (simulated)'!$G67*(EXP(-('PK parameters (simulated)'!$A67/'PK parameters (simulated)'!$B67)*E$1)-EXP(-'PK parameters (simulated)'!$C67*E$1))</f>
        <v>1.1619374578316377</v>
      </c>
      <c r="F65">
        <f>'PK parameters (simulated)'!$G67*(EXP(-('PK parameters (simulated)'!$A67/'PK parameters (simulated)'!$B67)*F$1)-EXP(-'PK parameters (simulated)'!$C67*F$1))</f>
        <v>2.795002054378715</v>
      </c>
      <c r="G65">
        <f>'PK parameters (simulated)'!$G67*(EXP(-('PK parameters (simulated)'!$A67/'PK parameters (simulated)'!$B67)*G$1)-EXP(-'PK parameters (simulated)'!$C67*G$1))</f>
        <v>4.110849636705958</v>
      </c>
      <c r="H65">
        <f>'PK parameters (simulated)'!$G67*(EXP(-('PK parameters (simulated)'!$A67/'PK parameters (simulated)'!$B67)*H$1)-EXP(-'PK parameters (simulated)'!$C67*H$1))</f>
        <v>4.816852676686002</v>
      </c>
      <c r="I65">
        <f>'PK parameters (simulated)'!$G67*(EXP(-('PK parameters (simulated)'!$A67/'PK parameters (simulated)'!$B67)*I$1)-EXP(-'PK parameters (simulated)'!$C67*I$1))</f>
        <v>4.633851661963526</v>
      </c>
      <c r="J65">
        <f>'PK parameters (simulated)'!$G67*(EXP(-('PK parameters (simulated)'!$A67/'PK parameters (simulated)'!$B67)*J$1)-EXP(-'PK parameters (simulated)'!$C67*J$1))</f>
        <v>4.2459193697378055</v>
      </c>
      <c r="K65">
        <f>'PK parameters (simulated)'!$G67*(EXP(-('PK parameters (simulated)'!$A67/'PK parameters (simulated)'!$B67)*K$1)-EXP(-'PK parameters (simulated)'!$C67*K$1))</f>
        <v>3.4517460111526863</v>
      </c>
      <c r="L65">
        <f>'PK parameters (simulated)'!$G67*(EXP(-('PK parameters (simulated)'!$A67/'PK parameters (simulated)'!$B67)*L$1)-EXP(-'PK parameters (simulated)'!$C67*L$1))</f>
        <v>2.786185939986765</v>
      </c>
      <c r="M65">
        <f>'PK parameters (simulated)'!$G67*(EXP(-('PK parameters (simulated)'!$A67/'PK parameters (simulated)'!$B67)*M$1)-EXP(-'PK parameters (simulated)'!$C67*M$1))</f>
        <v>1.812817156755358</v>
      </c>
      <c r="N65">
        <f>'PK parameters (simulated)'!$G67*(EXP(-('PK parameters (simulated)'!$A67/'PK parameters (simulated)'!$B67)*N$1)-EXP(-'PK parameters (simulated)'!$C67*N$1))</f>
        <v>0.49921782115832625</v>
      </c>
      <c r="O65">
        <f>'PK parameters (simulated)'!$G67*(EXP(-('PK parameters (simulated)'!$A67/'PK parameters (simulated)'!$B67)*O$1)-EXP(-'PK parameters (simulated)'!$C67*O$1))</f>
        <v>0.13747568118338968</v>
      </c>
      <c r="P65">
        <f>'PK parameters (simulated)'!$G67*(EXP(-('PK parameters (simulated)'!$A67/'PK parameters (simulated)'!$B67)*P$1)-EXP(-'PK parameters (simulated)'!$C67*P$1))</f>
        <v>0.03785834983410036</v>
      </c>
    </row>
    <row r="66" spans="2:16" ht="12.75">
      <c r="B66">
        <f>'PK parameters (simulated)'!$G68*(EXP(-('PK parameters (simulated)'!$A68/'PK parameters (simulated)'!$B68)*B$1)-EXP(-'PK parameters (simulated)'!$C68*B$1))</f>
        <v>0</v>
      </c>
      <c r="C66">
        <f>'PK parameters (simulated)'!$G68*(EXP(-('PK parameters (simulated)'!$A68/'PK parameters (simulated)'!$B68)*C$1)-EXP(-'PK parameters (simulated)'!$C68*C$1))</f>
        <v>0.11045709176001749</v>
      </c>
      <c r="D66">
        <f>'PK parameters (simulated)'!$G68*(EXP(-('PK parameters (simulated)'!$A68/'PK parameters (simulated)'!$B68)*D$1)-EXP(-'PK parameters (simulated)'!$C68*D$1))</f>
        <v>0.5337868374686309</v>
      </c>
      <c r="E66">
        <f>'PK parameters (simulated)'!$G68*(EXP(-('PK parameters (simulated)'!$A68/'PK parameters (simulated)'!$B68)*E$1)-EXP(-'PK parameters (simulated)'!$C68*E$1))</f>
        <v>1.023646098146519</v>
      </c>
      <c r="F66">
        <f>'PK parameters (simulated)'!$G68*(EXP(-('PK parameters (simulated)'!$A68/'PK parameters (simulated)'!$B68)*F$1)-EXP(-'PK parameters (simulated)'!$C68*F$1))</f>
        <v>2.602193575762351</v>
      </c>
      <c r="G66">
        <f>'PK parameters (simulated)'!$G68*(EXP(-('PK parameters (simulated)'!$A68/'PK parameters (simulated)'!$B68)*G$1)-EXP(-'PK parameters (simulated)'!$C68*G$1))</f>
        <v>4.091039490637767</v>
      </c>
      <c r="H66">
        <f>'PK parameters (simulated)'!$G68*(EXP(-('PK parameters (simulated)'!$A68/'PK parameters (simulated)'!$B68)*H$1)-EXP(-'PK parameters (simulated)'!$C68*H$1))</f>
        <v>5.1951463557235815</v>
      </c>
      <c r="I66">
        <f>'PK parameters (simulated)'!$G68*(EXP(-('PK parameters (simulated)'!$A68/'PK parameters (simulated)'!$B68)*I$1)-EXP(-'PK parameters (simulated)'!$C68*I$1))</f>
        <v>5.120106013266032</v>
      </c>
      <c r="J66">
        <f>'PK parameters (simulated)'!$G68*(EXP(-('PK parameters (simulated)'!$A68/'PK parameters (simulated)'!$B68)*J$1)-EXP(-'PK parameters (simulated)'!$C68*J$1))</f>
        <v>4.626159928846067</v>
      </c>
      <c r="K66">
        <f>'PK parameters (simulated)'!$G68*(EXP(-('PK parameters (simulated)'!$A68/'PK parameters (simulated)'!$B68)*K$1)-EXP(-'PK parameters (simulated)'!$C68*K$1))</f>
        <v>3.442212665612169</v>
      </c>
      <c r="L66">
        <f>'PK parameters (simulated)'!$G68*(EXP(-('PK parameters (simulated)'!$A68/'PK parameters (simulated)'!$B68)*L$1)-EXP(-'PK parameters (simulated)'!$C68*L$1))</f>
        <v>2.4621117821984084</v>
      </c>
      <c r="M66">
        <f>'PK parameters (simulated)'!$G68*(EXP(-('PK parameters (simulated)'!$A68/'PK parameters (simulated)'!$B68)*M$1)-EXP(-'PK parameters (simulated)'!$C68*M$1))</f>
        <v>1.2317482166172196</v>
      </c>
      <c r="N66">
        <f>'PK parameters (simulated)'!$G68*(EXP(-('PK parameters (simulated)'!$A68/'PK parameters (simulated)'!$B68)*N$1)-EXP(-'PK parameters (simulated)'!$C68*N$1))</f>
        <v>0.15226300932113715</v>
      </c>
      <c r="O66">
        <f>'PK parameters (simulated)'!$G68*(EXP(-('PK parameters (simulated)'!$A68/'PK parameters (simulated)'!$B68)*O$1)-EXP(-'PK parameters (simulated)'!$C68*O$1))</f>
        <v>0.018816001013342482</v>
      </c>
      <c r="P66">
        <f>'PK parameters (simulated)'!$G68*(EXP(-('PK parameters (simulated)'!$A68/'PK parameters (simulated)'!$B68)*P$1)-EXP(-'PK parameters (simulated)'!$C68*P$1))</f>
        <v>0.0023251993977200063</v>
      </c>
    </row>
    <row r="67" spans="2:16" ht="12.75">
      <c r="B67">
        <f>'PK parameters (simulated)'!$G69*(EXP(-('PK parameters (simulated)'!$A69/'PK parameters (simulated)'!$B69)*B$1)-EXP(-'PK parameters (simulated)'!$C69*B$1))</f>
        <v>0</v>
      </c>
      <c r="C67">
        <f>'PK parameters (simulated)'!$G69*(EXP(-('PK parameters (simulated)'!$A69/'PK parameters (simulated)'!$B69)*C$1)-EXP(-'PK parameters (simulated)'!$C69*C$1))</f>
        <v>0.10157224905011816</v>
      </c>
      <c r="D67">
        <f>'PK parameters (simulated)'!$G69*(EXP(-('PK parameters (simulated)'!$A69/'PK parameters (simulated)'!$B69)*D$1)-EXP(-'PK parameters (simulated)'!$C69*D$1))</f>
        <v>0.4887500614137116</v>
      </c>
      <c r="E67">
        <f>'PK parameters (simulated)'!$G69*(EXP(-('PK parameters (simulated)'!$A69/'PK parameters (simulated)'!$B69)*E$1)-EXP(-'PK parameters (simulated)'!$C69*E$1))</f>
        <v>0.9323620071490175</v>
      </c>
      <c r="F67">
        <f>'PK parameters (simulated)'!$G69*(EXP(-('PK parameters (simulated)'!$A69/'PK parameters (simulated)'!$B69)*F$1)-EXP(-'PK parameters (simulated)'!$C69*F$1))</f>
        <v>2.3234184558729734</v>
      </c>
      <c r="G67">
        <f>'PK parameters (simulated)'!$G69*(EXP(-('PK parameters (simulated)'!$A69/'PK parameters (simulated)'!$B69)*G$1)-EXP(-'PK parameters (simulated)'!$C69*G$1))</f>
        <v>3.5571235864858086</v>
      </c>
      <c r="H67">
        <f>'PK parameters (simulated)'!$G69*(EXP(-('PK parameters (simulated)'!$A69/'PK parameters (simulated)'!$B69)*H$1)-EXP(-'PK parameters (simulated)'!$C69*H$1))</f>
        <v>4.33239204234957</v>
      </c>
      <c r="I67">
        <f>'PK parameters (simulated)'!$G69*(EXP(-('PK parameters (simulated)'!$A69/'PK parameters (simulated)'!$B69)*I$1)-EXP(-'PK parameters (simulated)'!$C69*I$1))</f>
        <v>4.149184505952986</v>
      </c>
      <c r="J67">
        <f>'PK parameters (simulated)'!$G69*(EXP(-('PK parameters (simulated)'!$A69/'PK parameters (simulated)'!$B69)*J$1)-EXP(-'PK parameters (simulated)'!$C69*J$1))</f>
        <v>3.680322843040319</v>
      </c>
      <c r="K67">
        <f>'PK parameters (simulated)'!$G69*(EXP(-('PK parameters (simulated)'!$A69/'PK parameters (simulated)'!$B69)*K$1)-EXP(-'PK parameters (simulated)'!$C69*K$1))</f>
        <v>2.6911654939044265</v>
      </c>
      <c r="L67">
        <f>'PK parameters (simulated)'!$G69*(EXP(-('PK parameters (simulated)'!$A69/'PK parameters (simulated)'!$B69)*L$1)-EXP(-'PK parameters (simulated)'!$C69*L$1))</f>
        <v>1.9163931547960664</v>
      </c>
      <c r="M67">
        <f>'PK parameters (simulated)'!$G69*(EXP(-('PK parameters (simulated)'!$A69/'PK parameters (simulated)'!$B69)*M$1)-EXP(-'PK parameters (simulated)'!$C69*M$1))</f>
        <v>0.960749011614944</v>
      </c>
      <c r="N67">
        <f>'PK parameters (simulated)'!$G69*(EXP(-('PK parameters (simulated)'!$A69/'PK parameters (simulated)'!$B69)*N$1)-EXP(-'PK parameters (simulated)'!$C69*N$1))</f>
        <v>0.12049912277683417</v>
      </c>
      <c r="O67">
        <f>'PK parameters (simulated)'!$G69*(EXP(-('PK parameters (simulated)'!$A69/'PK parameters (simulated)'!$B69)*O$1)-EXP(-'PK parameters (simulated)'!$C69*O$1))</f>
        <v>0.015112260972189017</v>
      </c>
      <c r="P67">
        <f>'PK parameters (simulated)'!$G69*(EXP(-('PK parameters (simulated)'!$A69/'PK parameters (simulated)'!$B69)*P$1)-EXP(-'PK parameters (simulated)'!$C69*P$1))</f>
        <v>0.0018952870813776375</v>
      </c>
    </row>
    <row r="68" spans="2:16" ht="12.75">
      <c r="B68">
        <f>'PK parameters (simulated)'!$G70*(EXP(-('PK parameters (simulated)'!$A70/'PK parameters (simulated)'!$B70)*B$1)-EXP(-'PK parameters (simulated)'!$C70*B$1))</f>
        <v>0</v>
      </c>
      <c r="C68">
        <f>'PK parameters (simulated)'!$G70*(EXP(-('PK parameters (simulated)'!$A70/'PK parameters (simulated)'!$B70)*C$1)-EXP(-'PK parameters (simulated)'!$C70*C$1))</f>
        <v>0.14153536000307107</v>
      </c>
      <c r="D68">
        <f>'PK parameters (simulated)'!$G70*(EXP(-('PK parameters (simulated)'!$A70/'PK parameters (simulated)'!$B70)*D$1)-EXP(-'PK parameters (simulated)'!$C70*D$1))</f>
        <v>0.68243324577689</v>
      </c>
      <c r="E68">
        <f>'PK parameters (simulated)'!$G70*(EXP(-('PK parameters (simulated)'!$A70/'PK parameters (simulated)'!$B70)*E$1)-EXP(-'PK parameters (simulated)'!$C70*E$1))</f>
        <v>1.3049781870694572</v>
      </c>
      <c r="F68">
        <f>'PK parameters (simulated)'!$G70*(EXP(-('PK parameters (simulated)'!$A70/'PK parameters (simulated)'!$B70)*F$1)-EXP(-'PK parameters (simulated)'!$C70*F$1))</f>
        <v>3.2784767348467545</v>
      </c>
      <c r="G68">
        <f>'PK parameters (simulated)'!$G70*(EXP(-('PK parameters (simulated)'!$A70/'PK parameters (simulated)'!$B70)*G$1)-EXP(-'PK parameters (simulated)'!$C70*G$1))</f>
        <v>5.058173649100683</v>
      </c>
      <c r="H68">
        <f>'PK parameters (simulated)'!$G70*(EXP(-('PK parameters (simulated)'!$A70/'PK parameters (simulated)'!$B70)*H$1)-EXP(-'PK parameters (simulated)'!$C70*H$1))</f>
        <v>6.162034836822195</v>
      </c>
      <c r="I68">
        <f>'PK parameters (simulated)'!$G70*(EXP(-('PK parameters (simulated)'!$A70/'PK parameters (simulated)'!$B70)*I$1)-EXP(-'PK parameters (simulated)'!$C70*I$1))</f>
        <v>5.798970296985094</v>
      </c>
      <c r="J68">
        <f>'PK parameters (simulated)'!$G70*(EXP(-('PK parameters (simulated)'!$A70/'PK parameters (simulated)'!$B70)*J$1)-EXP(-'PK parameters (simulated)'!$C70*J$1))</f>
        <v>4.983969037593985</v>
      </c>
      <c r="K68">
        <f>'PK parameters (simulated)'!$G70*(EXP(-('PK parameters (simulated)'!$A70/'PK parameters (simulated)'!$B70)*K$1)-EXP(-'PK parameters (simulated)'!$C70*K$1))</f>
        <v>3.3286645846613223</v>
      </c>
      <c r="L68">
        <f>'PK parameters (simulated)'!$G70*(EXP(-('PK parameters (simulated)'!$A70/'PK parameters (simulated)'!$B70)*L$1)-EXP(-'PK parameters (simulated)'!$C70*L$1))</f>
        <v>2.124121127924903</v>
      </c>
      <c r="M68">
        <f>'PK parameters (simulated)'!$G70*(EXP(-('PK parameters (simulated)'!$A70/'PK parameters (simulated)'!$B70)*M$1)-EXP(-'PK parameters (simulated)'!$C70*M$1))</f>
        <v>0.8405106470544035</v>
      </c>
      <c r="N68">
        <f>'PK parameters (simulated)'!$G70*(EXP(-('PK parameters (simulated)'!$A70/'PK parameters (simulated)'!$B70)*N$1)-EXP(-'PK parameters (simulated)'!$C70*N$1))</f>
        <v>0.05110030992064427</v>
      </c>
      <c r="O68">
        <f>'PK parameters (simulated)'!$G70*(EXP(-('PK parameters (simulated)'!$A70/'PK parameters (simulated)'!$B70)*O$1)-EXP(-'PK parameters (simulated)'!$C70*O$1))</f>
        <v>0.0031048876636152307</v>
      </c>
      <c r="P68">
        <f>'PK parameters (simulated)'!$G70*(EXP(-('PK parameters (simulated)'!$A70/'PK parameters (simulated)'!$B70)*P$1)-EXP(-'PK parameters (simulated)'!$C70*P$1))</f>
        <v>0.00018865490278877095</v>
      </c>
    </row>
    <row r="69" spans="2:16" ht="12.75">
      <c r="B69">
        <f>'PK parameters (simulated)'!$G71*(EXP(-('PK parameters (simulated)'!$A71/'PK parameters (simulated)'!$B71)*B$1)-EXP(-'PK parameters (simulated)'!$C71*B$1))</f>
        <v>0</v>
      </c>
      <c r="C69">
        <f>'PK parameters (simulated)'!$G71*(EXP(-('PK parameters (simulated)'!$A71/'PK parameters (simulated)'!$B71)*C$1)-EXP(-'PK parameters (simulated)'!$C71*C$1))</f>
        <v>0.16177674166158348</v>
      </c>
      <c r="D69">
        <f>'PK parameters (simulated)'!$G71*(EXP(-('PK parameters (simulated)'!$A71/'PK parameters (simulated)'!$B71)*D$1)-EXP(-'PK parameters (simulated)'!$C71*D$1))</f>
        <v>0.7768036669886407</v>
      </c>
      <c r="E69">
        <f>'PK parameters (simulated)'!$G71*(EXP(-('PK parameters (simulated)'!$A71/'PK parameters (simulated)'!$B71)*E$1)-EXP(-'PK parameters (simulated)'!$C71*E$1))</f>
        <v>1.4779833417010562</v>
      </c>
      <c r="F69">
        <f>'PK parameters (simulated)'!$G71*(EXP(-('PK parameters (simulated)'!$A71/'PK parameters (simulated)'!$B71)*F$1)-EXP(-'PK parameters (simulated)'!$C71*F$1))</f>
        <v>3.645235494767166</v>
      </c>
      <c r="G69">
        <f>'PK parameters (simulated)'!$G71*(EXP(-('PK parameters (simulated)'!$A71/'PK parameters (simulated)'!$B71)*G$1)-EXP(-'PK parameters (simulated)'!$C71*G$1))</f>
        <v>5.497634458509456</v>
      </c>
      <c r="H69">
        <f>'PK parameters (simulated)'!$G71*(EXP(-('PK parameters (simulated)'!$A71/'PK parameters (simulated)'!$B71)*H$1)-EXP(-'PK parameters (simulated)'!$C71*H$1))</f>
        <v>6.5082229720169735</v>
      </c>
      <c r="I69">
        <f>'PK parameters (simulated)'!$G71*(EXP(-('PK parameters (simulated)'!$A71/'PK parameters (simulated)'!$B71)*I$1)-EXP(-'PK parameters (simulated)'!$C71*I$1))</f>
        <v>6.069385444922024</v>
      </c>
      <c r="J69">
        <f>'PK parameters (simulated)'!$G71*(EXP(-('PK parameters (simulated)'!$A71/'PK parameters (simulated)'!$B71)*J$1)-EXP(-'PK parameters (simulated)'!$C71*J$1))</f>
        <v>5.249294246323189</v>
      </c>
      <c r="K69">
        <f>'PK parameters (simulated)'!$G71*(EXP(-('PK parameters (simulated)'!$A71/'PK parameters (simulated)'!$B71)*K$1)-EXP(-'PK parameters (simulated)'!$C71*K$1))</f>
        <v>3.6581175167699227</v>
      </c>
      <c r="L69">
        <f>'PK parameters (simulated)'!$G71*(EXP(-('PK parameters (simulated)'!$A71/'PK parameters (simulated)'!$B71)*L$1)-EXP(-'PK parameters (simulated)'!$C71*L$1))</f>
        <v>2.4861078431154087</v>
      </c>
      <c r="M69">
        <f>'PK parameters (simulated)'!$G71*(EXP(-('PK parameters (simulated)'!$A71/'PK parameters (simulated)'!$B71)*M$1)-EXP(-'PK parameters (simulated)'!$C71*M$1))</f>
        <v>1.1363563403830599</v>
      </c>
      <c r="N69">
        <f>'PK parameters (simulated)'!$G71*(EXP(-('PK parameters (simulated)'!$A71/'PK parameters (simulated)'!$B71)*N$1)-EXP(-'PK parameters (simulated)'!$C71*N$1))</f>
        <v>0.10808132399683464</v>
      </c>
      <c r="O69">
        <f>'PK parameters (simulated)'!$G71*(EXP(-('PK parameters (simulated)'!$A71/'PK parameters (simulated)'!$B71)*O$1)-EXP(-'PK parameters (simulated)'!$C71*O$1))</f>
        <v>0.010279305085008636</v>
      </c>
      <c r="P69">
        <f>'PK parameters (simulated)'!$G71*(EXP(-('PK parameters (simulated)'!$A71/'PK parameters (simulated)'!$B71)*P$1)-EXP(-'PK parameters (simulated)'!$C71*P$1))</f>
        <v>0.0009776352548842768</v>
      </c>
    </row>
    <row r="70" spans="2:16" ht="12.75">
      <c r="B70">
        <f>'PK parameters (simulated)'!$G72*(EXP(-('PK parameters (simulated)'!$A72/'PK parameters (simulated)'!$B72)*B$1)-EXP(-'PK parameters (simulated)'!$C72*B$1))</f>
        <v>0</v>
      </c>
      <c r="C70">
        <f>'PK parameters (simulated)'!$G72*(EXP(-('PK parameters (simulated)'!$A72/'PK parameters (simulated)'!$B72)*C$1)-EXP(-'PK parameters (simulated)'!$C72*C$1))</f>
        <v>0.09372148729335772</v>
      </c>
      <c r="D70">
        <f>'PK parameters (simulated)'!$G72*(EXP(-('PK parameters (simulated)'!$A72/'PK parameters (simulated)'!$B72)*D$1)-EXP(-'PK parameters (simulated)'!$C72*D$1))</f>
        <v>0.4540107001603513</v>
      </c>
      <c r="E70">
        <f>'PK parameters (simulated)'!$G72*(EXP(-('PK parameters (simulated)'!$A72/'PK parameters (simulated)'!$B72)*E$1)-EXP(-'PK parameters (simulated)'!$C72*E$1))</f>
        <v>0.8732805092261272</v>
      </c>
      <c r="F70">
        <f>'PK parameters (simulated)'!$G72*(EXP(-('PK parameters (simulated)'!$A72/'PK parameters (simulated)'!$B72)*F$1)-EXP(-'PK parameters (simulated)'!$C72*F$1))</f>
        <v>2.2462181286413867</v>
      </c>
      <c r="G70">
        <f>'PK parameters (simulated)'!$G72*(EXP(-('PK parameters (simulated)'!$A72/'PK parameters (simulated)'!$B72)*G$1)-EXP(-'PK parameters (simulated)'!$C72*G$1))</f>
        <v>3.5914500278900903</v>
      </c>
      <c r="H70">
        <f>'PK parameters (simulated)'!$G72*(EXP(-('PK parameters (simulated)'!$A72/'PK parameters (simulated)'!$B72)*H$1)-EXP(-'PK parameters (simulated)'!$C72*H$1))</f>
        <v>4.704547651640408</v>
      </c>
      <c r="I70">
        <f>'PK parameters (simulated)'!$G72*(EXP(-('PK parameters (simulated)'!$A72/'PK parameters (simulated)'!$B72)*I$1)-EXP(-'PK parameters (simulated)'!$C72*I$1))</f>
        <v>4.767537339691644</v>
      </c>
      <c r="J70">
        <f>'PK parameters (simulated)'!$G72*(EXP(-('PK parameters (simulated)'!$A72/'PK parameters (simulated)'!$B72)*J$1)-EXP(-'PK parameters (simulated)'!$C72*J$1))</f>
        <v>4.417669316317765</v>
      </c>
      <c r="K70">
        <f>'PK parameters (simulated)'!$G72*(EXP(-('PK parameters (simulated)'!$A72/'PK parameters (simulated)'!$B72)*K$1)-EXP(-'PK parameters (simulated)'!$C72*K$1))</f>
        <v>3.438408099330166</v>
      </c>
      <c r="L70">
        <f>'PK parameters (simulated)'!$G72*(EXP(-('PK parameters (simulated)'!$A72/'PK parameters (simulated)'!$B72)*L$1)-EXP(-'PK parameters (simulated)'!$C72*L$1))</f>
        <v>2.5621487071685145</v>
      </c>
      <c r="M70">
        <f>'PK parameters (simulated)'!$G72*(EXP(-('PK parameters (simulated)'!$A72/'PK parameters (simulated)'!$B72)*M$1)-EXP(-'PK parameters (simulated)'!$C72*M$1))</f>
        <v>1.3854059209421752</v>
      </c>
      <c r="N70">
        <f>'PK parameters (simulated)'!$G72*(EXP(-('PK parameters (simulated)'!$A72/'PK parameters (simulated)'!$B72)*N$1)-EXP(-'PK parameters (simulated)'!$C72*N$1))</f>
        <v>0.21539466274709035</v>
      </c>
      <c r="O70">
        <f>'PK parameters (simulated)'!$G72*(EXP(-('PK parameters (simulated)'!$A72/'PK parameters (simulated)'!$B72)*O$1)-EXP(-'PK parameters (simulated)'!$C72*O$1))</f>
        <v>0.03347192769988818</v>
      </c>
      <c r="P70">
        <f>'PK parameters (simulated)'!$G72*(EXP(-('PK parameters (simulated)'!$A72/'PK parameters (simulated)'!$B72)*P$1)-EXP(-'PK parameters (simulated)'!$C72*P$1))</f>
        <v>0.00520147371469352</v>
      </c>
    </row>
    <row r="71" spans="2:16" ht="12.75">
      <c r="B71">
        <f>'PK parameters (simulated)'!$G73*(EXP(-('PK parameters (simulated)'!$A73/'PK parameters (simulated)'!$B73)*B$1)-EXP(-'PK parameters (simulated)'!$C73*B$1))</f>
        <v>0</v>
      </c>
      <c r="C71">
        <f>'PK parameters (simulated)'!$G73*(EXP(-('PK parameters (simulated)'!$A73/'PK parameters (simulated)'!$B73)*C$1)-EXP(-'PK parameters (simulated)'!$C73*C$1))</f>
        <v>0.16414177906137764</v>
      </c>
      <c r="D71">
        <f>'PK parameters (simulated)'!$G73*(EXP(-('PK parameters (simulated)'!$A73/'PK parameters (simulated)'!$B73)*D$1)-EXP(-'PK parameters (simulated)'!$C73*D$1))</f>
        <v>0.7853596278144195</v>
      </c>
      <c r="E71">
        <f>'PK parameters (simulated)'!$G73*(EXP(-('PK parameters (simulated)'!$A73/'PK parameters (simulated)'!$B73)*E$1)-EXP(-'PK parameters (simulated)'!$C73*E$1))</f>
        <v>1.4877061917911032</v>
      </c>
      <c r="F71">
        <f>'PK parameters (simulated)'!$G73*(EXP(-('PK parameters (simulated)'!$A73/'PK parameters (simulated)'!$B73)*F$1)-EXP(-'PK parameters (simulated)'!$C73*F$1))</f>
        <v>3.6073378734234027</v>
      </c>
      <c r="G71">
        <f>'PK parameters (simulated)'!$G73*(EXP(-('PK parameters (simulated)'!$A73/'PK parameters (simulated)'!$B73)*G$1)-EXP(-'PK parameters (simulated)'!$C73*G$1))</f>
        <v>5.312501851373286</v>
      </c>
      <c r="H71">
        <f>'PK parameters (simulated)'!$G73*(EXP(-('PK parameters (simulated)'!$A73/'PK parameters (simulated)'!$B73)*H$1)-EXP(-'PK parameters (simulated)'!$C73*H$1))</f>
        <v>6.030842139018662</v>
      </c>
      <c r="I71">
        <f>'PK parameters (simulated)'!$G73*(EXP(-('PK parameters (simulated)'!$A73/'PK parameters (simulated)'!$B73)*I$1)-EXP(-'PK parameters (simulated)'!$C73*I$1))</f>
        <v>5.427416725069483</v>
      </c>
      <c r="J71">
        <f>'PK parameters (simulated)'!$G73*(EXP(-('PK parameters (simulated)'!$A73/'PK parameters (simulated)'!$B73)*J$1)-EXP(-'PK parameters (simulated)'!$C73*J$1))</f>
        <v>4.5505389807135295</v>
      </c>
      <c r="K71">
        <f>'PK parameters (simulated)'!$G73*(EXP(-('PK parameters (simulated)'!$A73/'PK parameters (simulated)'!$B73)*K$1)-EXP(-'PK parameters (simulated)'!$C73*K$1))</f>
        <v>3.0033730265408276</v>
      </c>
      <c r="L71">
        <f>'PK parameters (simulated)'!$G73*(EXP(-('PK parameters (simulated)'!$A73/'PK parameters (simulated)'!$B73)*L$1)-EXP(-'PK parameters (simulated)'!$C73*L$1))</f>
        <v>1.9415651235036915</v>
      </c>
      <c r="M71">
        <f>'PK parameters (simulated)'!$G73*(EXP(-('PK parameters (simulated)'!$A73/'PK parameters (simulated)'!$B73)*M$1)-EXP(-'PK parameters (simulated)'!$C73*M$1))</f>
        <v>0.8052455251572587</v>
      </c>
      <c r="N71">
        <f>'PK parameters (simulated)'!$G73*(EXP(-('PK parameters (simulated)'!$A73/'PK parameters (simulated)'!$B73)*N$1)-EXP(-'PK parameters (simulated)'!$C73*N$1))</f>
        <v>0.05730043451610547</v>
      </c>
      <c r="O71">
        <f>'PK parameters (simulated)'!$G73*(EXP(-('PK parameters (simulated)'!$A73/'PK parameters (simulated)'!$B73)*O$1)-EXP(-'PK parameters (simulated)'!$C73*O$1))</f>
        <v>0.004077333247466505</v>
      </c>
      <c r="P71">
        <f>'PK parameters (simulated)'!$G73*(EXP(-('PK parameters (simulated)'!$A73/'PK parameters (simulated)'!$B73)*P$1)-EXP(-'PK parameters (simulated)'!$C73*P$1))</f>
        <v>0.00029013124490293333</v>
      </c>
    </row>
    <row r="72" spans="2:16" ht="12.75">
      <c r="B72">
        <f>'PK parameters (simulated)'!$G74*(EXP(-('PK parameters (simulated)'!$A74/'PK parameters (simulated)'!$B74)*B$1)-EXP(-'PK parameters (simulated)'!$C74*B$1))</f>
        <v>0</v>
      </c>
      <c r="C72">
        <f>'PK parameters (simulated)'!$G74*(EXP(-('PK parameters (simulated)'!$A74/'PK parameters (simulated)'!$B74)*C$1)-EXP(-'PK parameters (simulated)'!$C74*C$1))</f>
        <v>0.13758832167303992</v>
      </c>
      <c r="D72">
        <f>'PK parameters (simulated)'!$G74*(EXP(-('PK parameters (simulated)'!$A74/'PK parameters (simulated)'!$B74)*D$1)-EXP(-'PK parameters (simulated)'!$C74*D$1))</f>
        <v>0.6637737387942235</v>
      </c>
      <c r="E72">
        <f>'PK parameters (simulated)'!$G74*(EXP(-('PK parameters (simulated)'!$A74/'PK parameters (simulated)'!$B74)*E$1)-EXP(-'PK parameters (simulated)'!$C74*E$1))</f>
        <v>1.270341296056244</v>
      </c>
      <c r="F72">
        <f>'PK parameters (simulated)'!$G74*(EXP(-('PK parameters (simulated)'!$A74/'PK parameters (simulated)'!$B74)*F$1)-EXP(-'PK parameters (simulated)'!$C74*F$1))</f>
        <v>3.206320646862266</v>
      </c>
      <c r="G72">
        <f>'PK parameters (simulated)'!$G74*(EXP(-('PK parameters (simulated)'!$A74/'PK parameters (simulated)'!$B74)*G$1)-EXP(-'PK parameters (simulated)'!$C74*G$1))</f>
        <v>5.001470230842164</v>
      </c>
      <c r="H72">
        <f>'PK parameters (simulated)'!$G74*(EXP(-('PK parameters (simulated)'!$A74/'PK parameters (simulated)'!$B74)*H$1)-EXP(-'PK parameters (simulated)'!$C74*H$1))</f>
        <v>6.314009776311534</v>
      </c>
      <c r="I72">
        <f>'PK parameters (simulated)'!$G74*(EXP(-('PK parameters (simulated)'!$A74/'PK parameters (simulated)'!$B74)*I$1)-EXP(-'PK parameters (simulated)'!$C74*I$1))</f>
        <v>6.25706029496623</v>
      </c>
      <c r="J72">
        <f>'PK parameters (simulated)'!$G74*(EXP(-('PK parameters (simulated)'!$A74/'PK parameters (simulated)'!$B74)*J$1)-EXP(-'PK parameters (simulated)'!$C74*J$1))</f>
        <v>5.735375036966438</v>
      </c>
      <c r="K72">
        <f>'PK parameters (simulated)'!$G74*(EXP(-('PK parameters (simulated)'!$A74/'PK parameters (simulated)'!$B74)*K$1)-EXP(-'PK parameters (simulated)'!$C74*K$1))</f>
        <v>4.468285492052083</v>
      </c>
      <c r="L72">
        <f>'PK parameters (simulated)'!$G74*(EXP(-('PK parameters (simulated)'!$A74/'PK parameters (simulated)'!$B74)*L$1)-EXP(-'PK parameters (simulated)'!$C74*L$1))</f>
        <v>3.3852675077417316</v>
      </c>
      <c r="M72">
        <f>'PK parameters (simulated)'!$G74*(EXP(-('PK parameters (simulated)'!$A74/'PK parameters (simulated)'!$B74)*M$1)-EXP(-'PK parameters (simulated)'!$C74*M$1))</f>
        <v>1.9190361751447094</v>
      </c>
      <c r="N72">
        <f>'PK parameters (simulated)'!$G74*(EXP(-('PK parameters (simulated)'!$A74/'PK parameters (simulated)'!$B74)*N$1)-EXP(-'PK parameters (simulated)'!$C74*N$1))</f>
        <v>0.3477551318713259</v>
      </c>
      <c r="O72">
        <f>'PK parameters (simulated)'!$G74*(EXP(-('PK parameters (simulated)'!$A74/'PK parameters (simulated)'!$B74)*O$1)-EXP(-'PK parameters (simulated)'!$C74*O$1))</f>
        <v>0.06301286766734697</v>
      </c>
      <c r="P72">
        <f>'PK parameters (simulated)'!$G74*(EXP(-('PK parameters (simulated)'!$A74/'PK parameters (simulated)'!$B74)*P$1)-EXP(-'PK parameters (simulated)'!$C74*P$1))</f>
        <v>0.011417865913182576</v>
      </c>
    </row>
    <row r="73" spans="2:16" ht="12.75">
      <c r="B73">
        <f>'PK parameters (simulated)'!$G75*(EXP(-('PK parameters (simulated)'!$A75/'PK parameters (simulated)'!$B75)*B$1)-EXP(-'PK parameters (simulated)'!$C75*B$1))</f>
        <v>0</v>
      </c>
      <c r="C73">
        <f>'PK parameters (simulated)'!$G75*(EXP(-('PK parameters (simulated)'!$A75/'PK parameters (simulated)'!$B75)*C$1)-EXP(-'PK parameters (simulated)'!$C75*C$1))</f>
        <v>0.11783131853121669</v>
      </c>
      <c r="D73">
        <f>'PK parameters (simulated)'!$G75*(EXP(-('PK parameters (simulated)'!$A75/'PK parameters (simulated)'!$B75)*D$1)-EXP(-'PK parameters (simulated)'!$C75*D$1))</f>
        <v>0.5669468279244168</v>
      </c>
      <c r="E73">
        <f>'PK parameters (simulated)'!$G75*(EXP(-('PK parameters (simulated)'!$A75/'PK parameters (simulated)'!$B75)*E$1)-EXP(-'PK parameters (simulated)'!$C75*E$1))</f>
        <v>1.081515567262444</v>
      </c>
      <c r="F73">
        <f>'PK parameters (simulated)'!$G75*(EXP(-('PK parameters (simulated)'!$A75/'PK parameters (simulated)'!$B75)*F$1)-EXP(-'PK parameters (simulated)'!$C75*F$1))</f>
        <v>2.6970120173544885</v>
      </c>
      <c r="G73">
        <f>'PK parameters (simulated)'!$G75*(EXP(-('PK parameters (simulated)'!$A75/'PK parameters (simulated)'!$B75)*G$1)-EXP(-'PK parameters (simulated)'!$C75*G$1))</f>
        <v>4.142911668627892</v>
      </c>
      <c r="H73">
        <f>'PK parameters (simulated)'!$G75*(EXP(-('PK parameters (simulated)'!$A75/'PK parameters (simulated)'!$B75)*H$1)-EXP(-'PK parameters (simulated)'!$C75*H$1))</f>
        <v>5.118437768196011</v>
      </c>
      <c r="I73">
        <f>'PK parameters (simulated)'!$G75*(EXP(-('PK parameters (simulated)'!$A75/'PK parameters (simulated)'!$B75)*I$1)-EXP(-'PK parameters (simulated)'!$C75*I$1))</f>
        <v>5.014759216558686</v>
      </c>
      <c r="J73">
        <f>'PK parameters (simulated)'!$G75*(EXP(-('PK parameters (simulated)'!$A75/'PK parameters (simulated)'!$B75)*J$1)-EXP(-'PK parameters (simulated)'!$C75*J$1))</f>
        <v>4.5784601244469405</v>
      </c>
      <c r="K73">
        <f>'PK parameters (simulated)'!$G75*(EXP(-('PK parameters (simulated)'!$A75/'PK parameters (simulated)'!$B75)*K$1)-EXP(-'PK parameters (simulated)'!$C75*K$1))</f>
        <v>3.5845363886417334</v>
      </c>
      <c r="L73">
        <f>'PK parameters (simulated)'!$G75*(EXP(-('PK parameters (simulated)'!$A75/'PK parameters (simulated)'!$B75)*L$1)-EXP(-'PK parameters (simulated)'!$C75*L$1))</f>
        <v>2.749367653573116</v>
      </c>
      <c r="M73">
        <f>'PK parameters (simulated)'!$G75*(EXP(-('PK parameters (simulated)'!$A75/'PK parameters (simulated)'!$B75)*M$1)-EXP(-'PK parameters (simulated)'!$C75*M$1))</f>
        <v>1.6053786498874179</v>
      </c>
      <c r="N73">
        <f>'PK parameters (simulated)'!$G75*(EXP(-('PK parameters (simulated)'!$A75/'PK parameters (simulated)'!$B75)*N$1)-EXP(-'PK parameters (simulated)'!$C75*N$1))</f>
        <v>0.3188145998459572</v>
      </c>
      <c r="O73">
        <f>'PK parameters (simulated)'!$G75*(EXP(-('PK parameters (simulated)'!$A75/'PK parameters (simulated)'!$B75)*O$1)-EXP(-'PK parameters (simulated)'!$C75*O$1))</f>
        <v>0.06331229075913333</v>
      </c>
      <c r="P73">
        <f>'PK parameters (simulated)'!$G75*(EXP(-('PK parameters (simulated)'!$A75/'PK parameters (simulated)'!$B75)*P$1)-EXP(-'PK parameters (simulated)'!$C75*P$1))</f>
        <v>0.012572969244772114</v>
      </c>
    </row>
    <row r="74" spans="2:16" ht="12.75">
      <c r="B74">
        <f>'PK parameters (simulated)'!$G76*(EXP(-('PK parameters (simulated)'!$A76/'PK parameters (simulated)'!$B76)*B$1)-EXP(-'PK parameters (simulated)'!$C76*B$1))</f>
        <v>0</v>
      </c>
      <c r="C74">
        <f>'PK parameters (simulated)'!$G76*(EXP(-('PK parameters (simulated)'!$A76/'PK parameters (simulated)'!$B76)*C$1)-EXP(-'PK parameters (simulated)'!$C76*C$1))</f>
        <v>0.11542105342252768</v>
      </c>
      <c r="D74">
        <f>'PK parameters (simulated)'!$G76*(EXP(-('PK parameters (simulated)'!$A76/'PK parameters (simulated)'!$B76)*D$1)-EXP(-'PK parameters (simulated)'!$C76*D$1))</f>
        <v>0.5563618550347852</v>
      </c>
      <c r="E74">
        <f>'PK parameters (simulated)'!$G76*(EXP(-('PK parameters (simulated)'!$A76/'PK parameters (simulated)'!$B76)*E$1)-EXP(-'PK parameters (simulated)'!$C76*E$1))</f>
        <v>1.0635182574240636</v>
      </c>
      <c r="F74">
        <f>'PK parameters (simulated)'!$G76*(EXP(-('PK parameters (simulated)'!$A76/'PK parameters (simulated)'!$B76)*F$1)-EXP(-'PK parameters (simulated)'!$C76*F$1))</f>
        <v>2.667913946954552</v>
      </c>
      <c r="G74">
        <f>'PK parameters (simulated)'!$G76*(EXP(-('PK parameters (simulated)'!$A76/'PK parameters (simulated)'!$B76)*G$1)-EXP(-'PK parameters (simulated)'!$C76*G$1))</f>
        <v>4.106489505023131</v>
      </c>
      <c r="H74">
        <f>'PK parameters (simulated)'!$G76*(EXP(-('PK parameters (simulated)'!$A76/'PK parameters (simulated)'!$B76)*H$1)-EXP(-'PK parameters (simulated)'!$C76*H$1))</f>
        <v>4.976790638637895</v>
      </c>
      <c r="I74">
        <f>'PK parameters (simulated)'!$G76*(EXP(-('PK parameters (simulated)'!$A76/'PK parameters (simulated)'!$B76)*I$1)-EXP(-'PK parameters (simulated)'!$C76*I$1))</f>
        <v>4.656667183553547</v>
      </c>
      <c r="J74">
        <f>'PK parameters (simulated)'!$G76*(EXP(-('PK parameters (simulated)'!$A76/'PK parameters (simulated)'!$B76)*J$1)-EXP(-'PK parameters (simulated)'!$C76*J$1))</f>
        <v>3.9773184295720334</v>
      </c>
      <c r="K74">
        <f>'PK parameters (simulated)'!$G76*(EXP(-('PK parameters (simulated)'!$A76/'PK parameters (simulated)'!$B76)*K$1)-EXP(-'PK parameters (simulated)'!$C76*K$1))</f>
        <v>2.620699009309717</v>
      </c>
      <c r="L74">
        <f>'PK parameters (simulated)'!$G76*(EXP(-('PK parameters (simulated)'!$A76/'PK parameters (simulated)'!$B76)*L$1)-EXP(-'PK parameters (simulated)'!$C76*L$1))</f>
        <v>1.648559664734804</v>
      </c>
      <c r="M74">
        <f>'PK parameters (simulated)'!$G76*(EXP(-('PK parameters (simulated)'!$A76/'PK parameters (simulated)'!$B76)*M$1)-EXP(-'PK parameters (simulated)'!$C76*M$1))</f>
        <v>0.6333367143086446</v>
      </c>
      <c r="N74">
        <f>'PK parameters (simulated)'!$G76*(EXP(-('PK parameters (simulated)'!$A76/'PK parameters (simulated)'!$B76)*N$1)-EXP(-'PK parameters (simulated)'!$C76*N$1))</f>
        <v>0.03520468957719407</v>
      </c>
      <c r="O74">
        <f>'PK parameters (simulated)'!$G76*(EXP(-('PK parameters (simulated)'!$A76/'PK parameters (simulated)'!$B76)*O$1)-EXP(-'PK parameters (simulated)'!$C76*O$1))</f>
        <v>0.0019556334230316705</v>
      </c>
      <c r="P74">
        <f>'PK parameters (simulated)'!$G76*(EXP(-('PK parameters (simulated)'!$A76/'PK parameters (simulated)'!$B76)*P$1)-EXP(-'PK parameters (simulated)'!$C76*P$1))</f>
        <v>0.00010863610935587678</v>
      </c>
    </row>
    <row r="75" spans="2:16" ht="12.75">
      <c r="B75">
        <f>'PK parameters (simulated)'!$G77*(EXP(-('PK parameters (simulated)'!$A77/'PK parameters (simulated)'!$B77)*B$1)-EXP(-'PK parameters (simulated)'!$C77*B$1))</f>
        <v>0</v>
      </c>
      <c r="C75">
        <f>'PK parameters (simulated)'!$G77*(EXP(-('PK parameters (simulated)'!$A77/'PK parameters (simulated)'!$B77)*C$1)-EXP(-'PK parameters (simulated)'!$C77*C$1))</f>
        <v>0.13040164419456896</v>
      </c>
      <c r="D75">
        <f>'PK parameters (simulated)'!$G77*(EXP(-('PK parameters (simulated)'!$A77/'PK parameters (simulated)'!$B77)*D$1)-EXP(-'PK parameters (simulated)'!$C77*D$1))</f>
        <v>0.6281414903104923</v>
      </c>
      <c r="E75">
        <f>'PK parameters (simulated)'!$G77*(EXP(-('PK parameters (simulated)'!$A77/'PK parameters (simulated)'!$B77)*E$1)-EXP(-'PK parameters (simulated)'!$C77*E$1))</f>
        <v>1.1997422781226044</v>
      </c>
      <c r="F75">
        <f>'PK parameters (simulated)'!$G77*(EXP(-('PK parameters (simulated)'!$A77/'PK parameters (simulated)'!$B77)*F$1)-EXP(-'PK parameters (simulated)'!$C77*F$1))</f>
        <v>3.000931223002338</v>
      </c>
      <c r="G75">
        <f>'PK parameters (simulated)'!$G77*(EXP(-('PK parameters (simulated)'!$A77/'PK parameters (simulated)'!$B77)*G$1)-EXP(-'PK parameters (simulated)'!$C77*G$1))</f>
        <v>4.604369378715643</v>
      </c>
      <c r="H75">
        <f>'PK parameters (simulated)'!$G77*(EXP(-('PK parameters (simulated)'!$A77/'PK parameters (simulated)'!$B77)*H$1)-EXP(-'PK parameters (simulated)'!$C77*H$1))</f>
        <v>5.566878986914368</v>
      </c>
      <c r="I75">
        <f>'PK parameters (simulated)'!$G77*(EXP(-('PK parameters (simulated)'!$A77/'PK parameters (simulated)'!$B77)*I$1)-EXP(-'PK parameters (simulated)'!$C77*I$1))</f>
        <v>5.221284684825693</v>
      </c>
      <c r="J75">
        <f>'PK parameters (simulated)'!$G77*(EXP(-('PK parameters (simulated)'!$A77/'PK parameters (simulated)'!$B77)*J$1)-EXP(-'PK parameters (simulated)'!$C77*J$1))</f>
        <v>4.487936368689794</v>
      </c>
      <c r="K75">
        <f>'PK parameters (simulated)'!$G77*(EXP(-('PK parameters (simulated)'!$A77/'PK parameters (simulated)'!$B77)*K$1)-EXP(-'PK parameters (simulated)'!$C77*K$1))</f>
        <v>3.019933887376631</v>
      </c>
      <c r="L75">
        <f>'PK parameters (simulated)'!$G77*(EXP(-('PK parameters (simulated)'!$A77/'PK parameters (simulated)'!$B77)*L$1)-EXP(-'PK parameters (simulated)'!$C77*L$1))</f>
        <v>1.9523867883755313</v>
      </c>
      <c r="M75">
        <f>'PK parameters (simulated)'!$G77*(EXP(-('PK parameters (simulated)'!$A77/'PK parameters (simulated)'!$B77)*M$1)-EXP(-'PK parameters (simulated)'!$C77*M$1))</f>
        <v>0.7975289162740313</v>
      </c>
      <c r="N75">
        <f>'PK parameters (simulated)'!$G77*(EXP(-('PK parameters (simulated)'!$A77/'PK parameters (simulated)'!$B77)*N$1)-EXP(-'PK parameters (simulated)'!$C77*N$1))</f>
        <v>0.053642817263319216</v>
      </c>
      <c r="O75">
        <f>'PK parameters (simulated)'!$G77*(EXP(-('PK parameters (simulated)'!$A77/'PK parameters (simulated)'!$B77)*O$1)-EXP(-'PK parameters (simulated)'!$C77*O$1))</f>
        <v>0.0036068570900327046</v>
      </c>
      <c r="P75">
        <f>'PK parameters (simulated)'!$G77*(EXP(-('PK parameters (simulated)'!$A77/'PK parameters (simulated)'!$B77)*P$1)-EXP(-'PK parameters (simulated)'!$C77*P$1))</f>
        <v>0.00024251926398917198</v>
      </c>
    </row>
    <row r="76" spans="2:16" ht="12.75">
      <c r="B76">
        <f>'PK parameters (simulated)'!$G78*(EXP(-('PK parameters (simulated)'!$A78/'PK parameters (simulated)'!$B78)*B$1)-EXP(-'PK parameters (simulated)'!$C78*B$1))</f>
        <v>0</v>
      </c>
      <c r="C76">
        <f>'PK parameters (simulated)'!$G78*(EXP(-('PK parameters (simulated)'!$A78/'PK parameters (simulated)'!$B78)*C$1)-EXP(-'PK parameters (simulated)'!$C78*C$1))</f>
        <v>0.17602662811098724</v>
      </c>
      <c r="D76">
        <f>'PK parameters (simulated)'!$G78*(EXP(-('PK parameters (simulated)'!$A78/'PK parameters (simulated)'!$B78)*D$1)-EXP(-'PK parameters (simulated)'!$C78*D$1))</f>
        <v>0.8462967806934414</v>
      </c>
      <c r="E76">
        <f>'PK parameters (simulated)'!$G78*(EXP(-('PK parameters (simulated)'!$A78/'PK parameters (simulated)'!$B78)*E$1)-EXP(-'PK parameters (simulated)'!$C78*E$1))</f>
        <v>1.6126895788648044</v>
      </c>
      <c r="F76">
        <f>'PK parameters (simulated)'!$G78*(EXP(-('PK parameters (simulated)'!$A78/'PK parameters (simulated)'!$B78)*F$1)-EXP(-'PK parameters (simulated)'!$C78*F$1))</f>
        <v>4.000379554838442</v>
      </c>
      <c r="G76">
        <f>'PK parameters (simulated)'!$G78*(EXP(-('PK parameters (simulated)'!$A78/'PK parameters (simulated)'!$B78)*G$1)-EXP(-'PK parameters (simulated)'!$C78*G$1))</f>
        <v>6.077821015621842</v>
      </c>
      <c r="H76">
        <f>'PK parameters (simulated)'!$G78*(EXP(-('PK parameters (simulated)'!$A78/'PK parameters (simulated)'!$B78)*H$1)-EXP(-'PK parameters (simulated)'!$C78*H$1))</f>
        <v>7.271035361371063</v>
      </c>
      <c r="I76">
        <f>'PK parameters (simulated)'!$G78*(EXP(-('PK parameters (simulated)'!$A78/'PK parameters (simulated)'!$B78)*I$1)-EXP(-'PK parameters (simulated)'!$C78*I$1))</f>
        <v>6.819687390771594</v>
      </c>
      <c r="J76">
        <f>'PK parameters (simulated)'!$G78*(EXP(-('PK parameters (simulated)'!$A78/'PK parameters (simulated)'!$B78)*J$1)-EXP(-'PK parameters (simulated)'!$C78*J$1))</f>
        <v>5.91087501937809</v>
      </c>
      <c r="K76">
        <f>'PK parameters (simulated)'!$G78*(EXP(-('PK parameters (simulated)'!$A78/'PK parameters (simulated)'!$B78)*K$1)-EXP(-'PK parameters (simulated)'!$C78*K$1))</f>
        <v>4.110338191973718</v>
      </c>
      <c r="L76">
        <f>'PK parameters (simulated)'!$G78*(EXP(-('PK parameters (simulated)'!$A78/'PK parameters (simulated)'!$B78)*L$1)-EXP(-'PK parameters (simulated)'!$C78*L$1))</f>
        <v>2.776595886813165</v>
      </c>
      <c r="M76">
        <f>'PK parameters (simulated)'!$G78*(EXP(-('PK parameters (simulated)'!$A78/'PK parameters (simulated)'!$B78)*M$1)-EXP(-'PK parameters (simulated)'!$C78*M$1))</f>
        <v>1.2503125101351007</v>
      </c>
      <c r="N76">
        <f>'PK parameters (simulated)'!$G78*(EXP(-('PK parameters (simulated)'!$A78/'PK parameters (simulated)'!$B78)*N$1)-EXP(-'PK parameters (simulated)'!$C78*N$1))</f>
        <v>0.11350920807783257</v>
      </c>
      <c r="O76">
        <f>'PK parameters (simulated)'!$G78*(EXP(-('PK parameters (simulated)'!$A78/'PK parameters (simulated)'!$B78)*O$1)-EXP(-'PK parameters (simulated)'!$C78*O$1))</f>
        <v>0.010303943899798192</v>
      </c>
      <c r="P76">
        <f>'PK parameters (simulated)'!$G78*(EXP(-('PK parameters (simulated)'!$A78/'PK parameters (simulated)'!$B78)*P$1)-EXP(-'PK parameters (simulated)'!$C78*P$1))</f>
        <v>0.0009353537107843551</v>
      </c>
    </row>
    <row r="77" spans="2:16" ht="12.75">
      <c r="B77">
        <f>'PK parameters (simulated)'!$G79*(EXP(-('PK parameters (simulated)'!$A79/'PK parameters (simulated)'!$B79)*B$1)-EXP(-'PK parameters (simulated)'!$C79*B$1))</f>
        <v>0</v>
      </c>
      <c r="C77">
        <f>'PK parameters (simulated)'!$G79*(EXP(-('PK parameters (simulated)'!$A79/'PK parameters (simulated)'!$B79)*C$1)-EXP(-'PK parameters (simulated)'!$C79*C$1))</f>
        <v>0.15984544433332654</v>
      </c>
      <c r="D77">
        <f>'PK parameters (simulated)'!$G79*(EXP(-('PK parameters (simulated)'!$A79/'PK parameters (simulated)'!$B79)*D$1)-EXP(-'PK parameters (simulated)'!$C79*D$1))</f>
        <v>0.7641918612694404</v>
      </c>
      <c r="E77">
        <f>'PK parameters (simulated)'!$G79*(EXP(-('PK parameters (simulated)'!$A79/'PK parameters (simulated)'!$B79)*E$1)-EXP(-'PK parameters (simulated)'!$C79*E$1))</f>
        <v>1.4461276291374274</v>
      </c>
      <c r="F77">
        <f>'PK parameters (simulated)'!$G79*(EXP(-('PK parameters (simulated)'!$A79/'PK parameters (simulated)'!$B79)*F$1)-EXP(-'PK parameters (simulated)'!$C79*F$1))</f>
        <v>3.4912899214522963</v>
      </c>
      <c r="G77">
        <f>'PK parameters (simulated)'!$G79*(EXP(-('PK parameters (simulated)'!$A79/'PK parameters (simulated)'!$B79)*G$1)-EXP(-'PK parameters (simulated)'!$C79*G$1))</f>
        <v>5.104234593981454</v>
      </c>
      <c r="H77">
        <f>'PK parameters (simulated)'!$G79*(EXP(-('PK parameters (simulated)'!$A79/'PK parameters (simulated)'!$B79)*H$1)-EXP(-'PK parameters (simulated)'!$C79*H$1))</f>
        <v>5.696033412184218</v>
      </c>
      <c r="I77">
        <f>'PK parameters (simulated)'!$G79*(EXP(-('PK parameters (simulated)'!$A79/'PK parameters (simulated)'!$B79)*I$1)-EXP(-'PK parameters (simulated)'!$C79*I$1))</f>
        <v>5.0249928905470975</v>
      </c>
      <c r="J77">
        <f>'PK parameters (simulated)'!$G79*(EXP(-('PK parameters (simulated)'!$A79/'PK parameters (simulated)'!$B79)*J$1)-EXP(-'PK parameters (simulated)'!$C79*J$1))</f>
        <v>4.121777704964248</v>
      </c>
      <c r="K77">
        <f>'PK parameters (simulated)'!$G79*(EXP(-('PK parameters (simulated)'!$A79/'PK parameters (simulated)'!$B79)*K$1)-EXP(-'PK parameters (simulated)'!$C79*K$1))</f>
        <v>2.5950288516559583</v>
      </c>
      <c r="L77">
        <f>'PK parameters (simulated)'!$G79*(EXP(-('PK parameters (simulated)'!$A79/'PK parameters (simulated)'!$B79)*L$1)-EXP(-'PK parameters (simulated)'!$C79*L$1))</f>
        <v>1.5973580705748718</v>
      </c>
      <c r="M77">
        <f>'PK parameters (simulated)'!$G79*(EXP(-('PK parameters (simulated)'!$A79/'PK parameters (simulated)'!$B79)*M$1)-EXP(-'PK parameters (simulated)'!$C79*M$1))</f>
        <v>0.599957940141235</v>
      </c>
      <c r="N77">
        <f>'PK parameters (simulated)'!$G79*(EXP(-('PK parameters (simulated)'!$A79/'PK parameters (simulated)'!$B79)*N$1)-EXP(-'PK parameters (simulated)'!$C79*N$1))</f>
        <v>0.03169042659912201</v>
      </c>
      <c r="O77">
        <f>'PK parameters (simulated)'!$G79*(EXP(-('PK parameters (simulated)'!$A79/'PK parameters (simulated)'!$B79)*O$1)-EXP(-'PK parameters (simulated)'!$C79*O$1))</f>
        <v>0.001673863023566242</v>
      </c>
      <c r="P77">
        <f>'PK parameters (simulated)'!$G79*(EXP(-('PK parameters (simulated)'!$A79/'PK parameters (simulated)'!$B79)*P$1)-EXP(-'PK parameters (simulated)'!$C79*P$1))</f>
        <v>8.841210797061268E-05</v>
      </c>
    </row>
    <row r="78" spans="2:16" ht="12.75">
      <c r="B78">
        <f>'PK parameters (simulated)'!$G80*(EXP(-('PK parameters (simulated)'!$A80/'PK parameters (simulated)'!$B80)*B$1)-EXP(-'PK parameters (simulated)'!$C80*B$1))</f>
        <v>0</v>
      </c>
      <c r="C78">
        <f>'PK parameters (simulated)'!$G80*(EXP(-('PK parameters (simulated)'!$A80/'PK parameters (simulated)'!$B80)*C$1)-EXP(-'PK parameters (simulated)'!$C80*C$1))</f>
        <v>0.12599047567801414</v>
      </c>
      <c r="D78">
        <f>'PK parameters (simulated)'!$G80*(EXP(-('PK parameters (simulated)'!$A80/'PK parameters (simulated)'!$B80)*D$1)-EXP(-'PK parameters (simulated)'!$C80*D$1))</f>
        <v>0.6051838602166582</v>
      </c>
      <c r="E78">
        <f>'PK parameters (simulated)'!$G80*(EXP(-('PK parameters (simulated)'!$A80/'PK parameters (simulated)'!$B80)*E$1)-EXP(-'PK parameters (simulated)'!$C80*E$1))</f>
        <v>1.1519662504738715</v>
      </c>
      <c r="F78">
        <f>'PK parameters (simulated)'!$G80*(EXP(-('PK parameters (simulated)'!$A80/'PK parameters (simulated)'!$B80)*F$1)-EXP(-'PK parameters (simulated)'!$C80*F$1))</f>
        <v>2.8463231898607315</v>
      </c>
      <c r="G78">
        <f>'PK parameters (simulated)'!$G80*(EXP(-('PK parameters (simulated)'!$A80/'PK parameters (simulated)'!$B80)*G$1)-EXP(-'PK parameters (simulated)'!$C80*G$1))</f>
        <v>4.304790355887059</v>
      </c>
      <c r="H78">
        <f>'PK parameters (simulated)'!$G80*(EXP(-('PK parameters (simulated)'!$A80/'PK parameters (simulated)'!$B80)*H$1)-EXP(-'PK parameters (simulated)'!$C80*H$1))</f>
        <v>5.126139615751503</v>
      </c>
      <c r="I78">
        <f>'PK parameters (simulated)'!$G80*(EXP(-('PK parameters (simulated)'!$A80/'PK parameters (simulated)'!$B80)*I$1)-EXP(-'PK parameters (simulated)'!$C80*I$1))</f>
        <v>4.810118383595925</v>
      </c>
      <c r="J78">
        <f>'PK parameters (simulated)'!$G80*(EXP(-('PK parameters (simulated)'!$A80/'PK parameters (simulated)'!$B80)*J$1)-EXP(-'PK parameters (simulated)'!$C80*J$1))</f>
        <v>4.18689103180499</v>
      </c>
      <c r="K78">
        <f>'PK parameters (simulated)'!$G80*(EXP(-('PK parameters (simulated)'!$A80/'PK parameters (simulated)'!$B80)*K$1)-EXP(-'PK parameters (simulated)'!$C80*K$1))</f>
        <v>2.9564934478377367</v>
      </c>
      <c r="L78">
        <f>'PK parameters (simulated)'!$G80*(EXP(-('PK parameters (simulated)'!$A80/'PK parameters (simulated)'!$B80)*L$1)-EXP(-'PK parameters (simulated)'!$C80*L$1))</f>
        <v>2.0364173684517035</v>
      </c>
      <c r="M78">
        <f>'PK parameters (simulated)'!$G80*(EXP(-('PK parameters (simulated)'!$A80/'PK parameters (simulated)'!$B80)*M$1)-EXP(-'PK parameters (simulated)'!$C80*M$1))</f>
        <v>0.9562787648908083</v>
      </c>
      <c r="N78">
        <f>'PK parameters (simulated)'!$G80*(EXP(-('PK parameters (simulated)'!$A80/'PK parameters (simulated)'!$B80)*N$1)-EXP(-'PK parameters (simulated)'!$C80*N$1))</f>
        <v>0.09863450993596795</v>
      </c>
      <c r="O78">
        <f>'PK parameters (simulated)'!$G80*(EXP(-('PK parameters (simulated)'!$A80/'PK parameters (simulated)'!$B80)*O$1)-EXP(-'PK parameters (simulated)'!$C80*O$1))</f>
        <v>0.010173046644117013</v>
      </c>
      <c r="P78">
        <f>'PK parameters (simulated)'!$G80*(EXP(-('PK parameters (simulated)'!$A80/'PK parameters (simulated)'!$B80)*P$1)-EXP(-'PK parameters (simulated)'!$C80*P$1))</f>
        <v>0.0010492359907226044</v>
      </c>
    </row>
    <row r="79" spans="2:16" ht="12.75">
      <c r="B79">
        <f>'PK parameters (simulated)'!$G81*(EXP(-('PK parameters (simulated)'!$A81/'PK parameters (simulated)'!$B81)*B$1)-EXP(-'PK parameters (simulated)'!$C81*B$1))</f>
        <v>0</v>
      </c>
      <c r="C79">
        <f>'PK parameters (simulated)'!$G81*(EXP(-('PK parameters (simulated)'!$A81/'PK parameters (simulated)'!$B81)*C$1)-EXP(-'PK parameters (simulated)'!$C81*C$1))</f>
        <v>0.11858484765059192</v>
      </c>
      <c r="D79">
        <f>'PK parameters (simulated)'!$G81*(EXP(-('PK parameters (simulated)'!$A81/'PK parameters (simulated)'!$B81)*D$1)-EXP(-'PK parameters (simulated)'!$C81*D$1))</f>
        <v>0.568824934485962</v>
      </c>
      <c r="E79">
        <f>'PK parameters (simulated)'!$G81*(EXP(-('PK parameters (simulated)'!$A81/'PK parameters (simulated)'!$B81)*E$1)-EXP(-'PK parameters (simulated)'!$C81*E$1))</f>
        <v>1.081010246409545</v>
      </c>
      <c r="F79">
        <f>'PK parameters (simulated)'!$G81*(EXP(-('PK parameters (simulated)'!$A81/'PK parameters (simulated)'!$B81)*F$1)-EXP(-'PK parameters (simulated)'!$C81*F$1))</f>
        <v>2.6571284099463757</v>
      </c>
      <c r="G79">
        <f>'PK parameters (simulated)'!$G81*(EXP(-('PK parameters (simulated)'!$A81/'PK parameters (simulated)'!$B81)*G$1)-EXP(-'PK parameters (simulated)'!$C81*G$1))</f>
        <v>4.002058701353986</v>
      </c>
      <c r="H79">
        <f>'PK parameters (simulated)'!$G81*(EXP(-('PK parameters (simulated)'!$A81/'PK parameters (simulated)'!$B81)*H$1)-EXP(-'PK parameters (simulated)'!$C81*H$1))</f>
        <v>4.7841456403671785</v>
      </c>
      <c r="I79">
        <f>'PK parameters (simulated)'!$G81*(EXP(-('PK parameters (simulated)'!$A81/'PK parameters (simulated)'!$B81)*I$1)-EXP(-'PK parameters (simulated)'!$C81*I$1))</f>
        <v>4.5669439682003174</v>
      </c>
      <c r="J79">
        <f>'PK parameters (simulated)'!$G81*(EXP(-('PK parameters (simulated)'!$A81/'PK parameters (simulated)'!$B81)*J$1)-EXP(-'PK parameters (simulated)'!$C81*J$1))</f>
        <v>4.082146905123732</v>
      </c>
      <c r="K79">
        <f>'PK parameters (simulated)'!$G81*(EXP(-('PK parameters (simulated)'!$A81/'PK parameters (simulated)'!$B81)*K$1)-EXP(-'PK parameters (simulated)'!$C81*K$1))</f>
        <v>3.0866615113235247</v>
      </c>
      <c r="L79">
        <f>'PK parameters (simulated)'!$G81*(EXP(-('PK parameters (simulated)'!$A81/'PK parameters (simulated)'!$B81)*L$1)-EXP(-'PK parameters (simulated)'!$C81*L$1))</f>
        <v>2.2954273803772907</v>
      </c>
      <c r="M79">
        <f>'PK parameters (simulated)'!$G81*(EXP(-('PK parameters (simulated)'!$A81/'PK parameters (simulated)'!$B81)*M$1)-EXP(-'PK parameters (simulated)'!$C81*M$1))</f>
        <v>1.262700764067922</v>
      </c>
      <c r="N79">
        <f>'PK parameters (simulated)'!$G81*(EXP(-('PK parameters (simulated)'!$A81/'PK parameters (simulated)'!$B81)*N$1)-EXP(-'PK parameters (simulated)'!$C81*N$1))</f>
        <v>0.20987402537195737</v>
      </c>
      <c r="O79">
        <f>'PK parameters (simulated)'!$G81*(EXP(-('PK parameters (simulated)'!$A81/'PK parameters (simulated)'!$B81)*O$1)-EXP(-'PK parameters (simulated)'!$C81*O$1))</f>
        <v>0.03488284091660723</v>
      </c>
      <c r="P79">
        <f>'PK parameters (simulated)'!$G81*(EXP(-('PK parameters (simulated)'!$A81/'PK parameters (simulated)'!$B81)*P$1)-EXP(-'PK parameters (simulated)'!$C81*P$1))</f>
        <v>0.005797823661548263</v>
      </c>
    </row>
    <row r="80" spans="2:16" ht="12.75">
      <c r="B80">
        <f>'PK parameters (simulated)'!$G82*(EXP(-('PK parameters (simulated)'!$A82/'PK parameters (simulated)'!$B82)*B$1)-EXP(-'PK parameters (simulated)'!$C82*B$1))</f>
        <v>0</v>
      </c>
      <c r="C80">
        <f>'PK parameters (simulated)'!$G82*(EXP(-('PK parameters (simulated)'!$A82/'PK parameters (simulated)'!$B82)*C$1)-EXP(-'PK parameters (simulated)'!$C82*C$1))</f>
        <v>0.15613748277068515</v>
      </c>
      <c r="D80">
        <f>'PK parameters (simulated)'!$G82*(EXP(-('PK parameters (simulated)'!$A82/'PK parameters (simulated)'!$B82)*D$1)-EXP(-'PK parameters (simulated)'!$C82*D$1))</f>
        <v>0.7517063974676043</v>
      </c>
      <c r="E80">
        <f>'PK parameters (simulated)'!$G82*(EXP(-('PK parameters (simulated)'!$A82/'PK parameters (simulated)'!$B82)*E$1)-EXP(-'PK parameters (simulated)'!$C82*E$1))</f>
        <v>1.434674465875287</v>
      </c>
      <c r="F80">
        <f>'PK parameters (simulated)'!$G82*(EXP(-('PK parameters (simulated)'!$A82/'PK parameters (simulated)'!$B82)*F$1)-EXP(-'PK parameters (simulated)'!$C82*F$1))</f>
        <v>3.5747616347665856</v>
      </c>
      <c r="G80">
        <f>'PK parameters (simulated)'!$G82*(EXP(-('PK parameters (simulated)'!$A82/'PK parameters (simulated)'!$B82)*G$1)-EXP(-'PK parameters (simulated)'!$C82*G$1))</f>
        <v>5.439283300354813</v>
      </c>
      <c r="H80">
        <f>'PK parameters (simulated)'!$G82*(EXP(-('PK parameters (simulated)'!$A82/'PK parameters (simulated)'!$B82)*H$1)-EXP(-'PK parameters (simulated)'!$C82*H$1))</f>
        <v>6.4108272442713545</v>
      </c>
      <c r="I80">
        <f>'PK parameters (simulated)'!$G82*(EXP(-('PK parameters (simulated)'!$A82/'PK parameters (simulated)'!$B82)*I$1)-EXP(-'PK parameters (simulated)'!$C82*I$1))</f>
        <v>5.7992460831942445</v>
      </c>
      <c r="J80">
        <f>'PK parameters (simulated)'!$G82*(EXP(-('PK parameters (simulated)'!$A82/'PK parameters (simulated)'!$B82)*J$1)-EXP(-'PK parameters (simulated)'!$C82*J$1))</f>
        <v>4.764659016065835</v>
      </c>
      <c r="K80">
        <f>'PK parameters (simulated)'!$G82*(EXP(-('PK parameters (simulated)'!$A82/'PK parameters (simulated)'!$B82)*K$1)-EXP(-'PK parameters (simulated)'!$C82*K$1))</f>
        <v>2.872532709653182</v>
      </c>
      <c r="L80">
        <f>'PK parameters (simulated)'!$G82*(EXP(-('PK parameters (simulated)'!$A82/'PK parameters (simulated)'!$B82)*L$1)-EXP(-'PK parameters (simulated)'!$C82*L$1))</f>
        <v>1.6379635501867849</v>
      </c>
      <c r="M80">
        <f>'PK parameters (simulated)'!$G82*(EXP(-('PK parameters (simulated)'!$A82/'PK parameters (simulated)'!$B82)*M$1)-EXP(-'PK parameters (simulated)'!$C82*M$1))</f>
        <v>0.5112545001156528</v>
      </c>
      <c r="N80">
        <f>'PK parameters (simulated)'!$G82*(EXP(-('PK parameters (simulated)'!$A82/'PK parameters (simulated)'!$B82)*N$1)-EXP(-'PK parameters (simulated)'!$C82*N$1))</f>
        <v>0.015034796856226239</v>
      </c>
      <c r="O80">
        <f>'PK parameters (simulated)'!$G82*(EXP(-('PK parameters (simulated)'!$A82/'PK parameters (simulated)'!$B82)*O$1)-EXP(-'PK parameters (simulated)'!$C82*O$1))</f>
        <v>0.00044147990387664507</v>
      </c>
      <c r="P80">
        <f>'PK parameters (simulated)'!$G82*(EXP(-('PK parameters (simulated)'!$A82/'PK parameters (simulated)'!$B82)*P$1)-EXP(-'PK parameters (simulated)'!$C82*P$1))</f>
        <v>1.296353213873429E-05</v>
      </c>
    </row>
    <row r="81" spans="2:16" ht="12.75">
      <c r="B81">
        <f>'PK parameters (simulated)'!$G83*(EXP(-('PK parameters (simulated)'!$A83/'PK parameters (simulated)'!$B83)*B$1)-EXP(-'PK parameters (simulated)'!$C83*B$1))</f>
        <v>0</v>
      </c>
      <c r="C81">
        <f>'PK parameters (simulated)'!$G83*(EXP(-('PK parameters (simulated)'!$A83/'PK parameters (simulated)'!$B83)*C$1)-EXP(-'PK parameters (simulated)'!$C83*C$1))</f>
        <v>0.10729943027083712</v>
      </c>
      <c r="D81">
        <f>'PK parameters (simulated)'!$G83*(EXP(-('PK parameters (simulated)'!$A83/'PK parameters (simulated)'!$B83)*D$1)-EXP(-'PK parameters (simulated)'!$C83*D$1))</f>
        <v>0.5174844879269405</v>
      </c>
      <c r="E81">
        <f>'PK parameters (simulated)'!$G83*(EXP(-('PK parameters (simulated)'!$A83/'PK parameters (simulated)'!$B83)*E$1)-EXP(-'PK parameters (simulated)'!$C83*E$1))</f>
        <v>0.9899545924198101</v>
      </c>
      <c r="F81">
        <f>'PK parameters (simulated)'!$G83*(EXP(-('PK parameters (simulated)'!$A83/'PK parameters (simulated)'!$B83)*F$1)-EXP(-'PK parameters (simulated)'!$C83*F$1))</f>
        <v>2.493851985034619</v>
      </c>
      <c r="G81">
        <f>'PK parameters (simulated)'!$G83*(EXP(-('PK parameters (simulated)'!$A83/'PK parameters (simulated)'!$B83)*G$1)-EXP(-'PK parameters (simulated)'!$C83*G$1))</f>
        <v>3.8762782387121666</v>
      </c>
      <c r="H81">
        <f>'PK parameters (simulated)'!$G83*(EXP(-('PK parameters (simulated)'!$A83/'PK parameters (simulated)'!$B83)*H$1)-EXP(-'PK parameters (simulated)'!$C83*H$1))</f>
        <v>4.847508163643015</v>
      </c>
      <c r="I81">
        <f>'PK parameters (simulated)'!$G83*(EXP(-('PK parameters (simulated)'!$A83/'PK parameters (simulated)'!$B83)*I$1)-EXP(-'PK parameters (simulated)'!$C83*I$1))</f>
        <v>4.745947160534539</v>
      </c>
      <c r="J81">
        <f>'PK parameters (simulated)'!$G83*(EXP(-('PK parameters (simulated)'!$A83/'PK parameters (simulated)'!$B83)*J$1)-EXP(-'PK parameters (simulated)'!$C83*J$1))</f>
        <v>4.289170853686648</v>
      </c>
      <c r="K81">
        <f>'PK parameters (simulated)'!$G83*(EXP(-('PK parameters (simulated)'!$A83/'PK parameters (simulated)'!$B83)*K$1)-EXP(-'PK parameters (simulated)'!$C83*K$1))</f>
        <v>3.236296346307415</v>
      </c>
      <c r="L81">
        <f>'PK parameters (simulated)'!$G83*(EXP(-('PK parameters (simulated)'!$A83/'PK parameters (simulated)'!$B83)*L$1)-EXP(-'PK parameters (simulated)'!$C83*L$1))</f>
        <v>2.369060319542644</v>
      </c>
      <c r="M81">
        <f>'PK parameters (simulated)'!$G83*(EXP(-('PK parameters (simulated)'!$A83/'PK parameters (simulated)'!$B83)*M$1)-EXP(-'PK parameters (simulated)'!$C83*M$1))</f>
        <v>1.2515094319116178</v>
      </c>
      <c r="N81">
        <f>'PK parameters (simulated)'!$G83*(EXP(-('PK parameters (simulated)'!$A83/'PK parameters (simulated)'!$B83)*N$1)-EXP(-'PK parameters (simulated)'!$C83*N$1))</f>
        <v>0.1833217021378055</v>
      </c>
      <c r="O81">
        <f>'PK parameters (simulated)'!$G83*(EXP(-('PK parameters (simulated)'!$A83/'PK parameters (simulated)'!$B83)*O$1)-EXP(-'PK parameters (simulated)'!$C83*O$1))</f>
        <v>0.02685011271615615</v>
      </c>
      <c r="P81">
        <f>'PK parameters (simulated)'!$G83*(EXP(-('PK parameters (simulated)'!$A83/'PK parameters (simulated)'!$B83)*P$1)-EXP(-'PK parameters (simulated)'!$C83*P$1))</f>
        <v>0.003932587008686208</v>
      </c>
    </row>
    <row r="82" spans="2:16" ht="12.75">
      <c r="B82">
        <f>'PK parameters (simulated)'!$G84*(EXP(-('PK parameters (simulated)'!$A84/'PK parameters (simulated)'!$B84)*B$1)-EXP(-'PK parameters (simulated)'!$C84*B$1))</f>
        <v>0</v>
      </c>
      <c r="C82">
        <f>'PK parameters (simulated)'!$G84*(EXP(-('PK parameters (simulated)'!$A84/'PK parameters (simulated)'!$B84)*C$1)-EXP(-'PK parameters (simulated)'!$C84*C$1))</f>
        <v>0.14119320279280223</v>
      </c>
      <c r="D82">
        <f>'PK parameters (simulated)'!$G84*(EXP(-('PK parameters (simulated)'!$A84/'PK parameters (simulated)'!$B84)*D$1)-EXP(-'PK parameters (simulated)'!$C84*D$1))</f>
        <v>0.6725937684928784</v>
      </c>
      <c r="E82">
        <f>'PK parameters (simulated)'!$G84*(EXP(-('PK parameters (simulated)'!$A84/'PK parameters (simulated)'!$B84)*E$1)-EXP(-'PK parameters (simulated)'!$C84*E$1))</f>
        <v>1.2674018848653668</v>
      </c>
      <c r="F82">
        <f>'PK parameters (simulated)'!$G84*(EXP(-('PK parameters (simulated)'!$A84/'PK parameters (simulated)'!$B84)*F$1)-EXP(-'PK parameters (simulated)'!$C84*F$1))</f>
        <v>3.016851060303026</v>
      </c>
      <c r="G82">
        <f>'PK parameters (simulated)'!$G84*(EXP(-('PK parameters (simulated)'!$A84/'PK parameters (simulated)'!$B84)*G$1)-EXP(-'PK parameters (simulated)'!$C84*G$1))</f>
        <v>4.353988746887115</v>
      </c>
      <c r="H82">
        <f>'PK parameters (simulated)'!$G84*(EXP(-('PK parameters (simulated)'!$A84/'PK parameters (simulated)'!$B84)*H$1)-EXP(-'PK parameters (simulated)'!$C84*H$1))</f>
        <v>4.863811593905523</v>
      </c>
      <c r="I82">
        <f>'PK parameters (simulated)'!$G84*(EXP(-('PK parameters (simulated)'!$A84/'PK parameters (simulated)'!$B84)*I$1)-EXP(-'PK parameters (simulated)'!$C84*I$1))</f>
        <v>4.41801570975709</v>
      </c>
      <c r="J82">
        <f>'PK parameters (simulated)'!$G84*(EXP(-('PK parameters (simulated)'!$A84/'PK parameters (simulated)'!$B84)*J$1)-EXP(-'PK parameters (simulated)'!$C84*J$1))</f>
        <v>3.8011334858740806</v>
      </c>
      <c r="K82">
        <f>'PK parameters (simulated)'!$G84*(EXP(-('PK parameters (simulated)'!$A84/'PK parameters (simulated)'!$B84)*K$1)-EXP(-'PK parameters (simulated)'!$C84*K$1))</f>
        <v>2.706149466646541</v>
      </c>
      <c r="L82">
        <f>'PK parameters (simulated)'!$G84*(EXP(-('PK parameters (simulated)'!$A84/'PK parameters (simulated)'!$B84)*L$1)-EXP(-'PK parameters (simulated)'!$C84*L$1))</f>
        <v>1.908191760001825</v>
      </c>
      <c r="M82">
        <f>'PK parameters (simulated)'!$G84*(EXP(-('PK parameters (simulated)'!$A84/'PK parameters (simulated)'!$B84)*M$1)-EXP(-'PK parameters (simulated)'!$C84*M$1))</f>
        <v>0.9466836382838765</v>
      </c>
      <c r="N82">
        <f>'PK parameters (simulated)'!$G84*(EXP(-('PK parameters (simulated)'!$A84/'PK parameters (simulated)'!$B84)*N$1)-EXP(-'PK parameters (simulated)'!$C84*N$1))</f>
        <v>0.11554955458226233</v>
      </c>
      <c r="O82">
        <f>'PK parameters (simulated)'!$G84*(EXP(-('PK parameters (simulated)'!$A84/'PK parameters (simulated)'!$B84)*O$1)-EXP(-'PK parameters (simulated)'!$C84*O$1))</f>
        <v>0.014103630665646351</v>
      </c>
      <c r="P82">
        <f>'PK parameters (simulated)'!$G84*(EXP(-('PK parameters (simulated)'!$A84/'PK parameters (simulated)'!$B84)*P$1)-EXP(-'PK parameters (simulated)'!$C84*P$1))</f>
        <v>0.0017214466872803977</v>
      </c>
    </row>
    <row r="83" spans="2:16" ht="12.75">
      <c r="B83">
        <f>'PK parameters (simulated)'!$G85*(EXP(-('PK parameters (simulated)'!$A85/'PK parameters (simulated)'!$B85)*B$1)-EXP(-'PK parameters (simulated)'!$C85*B$1))</f>
        <v>0</v>
      </c>
      <c r="C83">
        <f>'PK parameters (simulated)'!$G85*(EXP(-('PK parameters (simulated)'!$A85/'PK parameters (simulated)'!$B85)*C$1)-EXP(-'PK parameters (simulated)'!$C85*C$1))</f>
        <v>0.11698725243490884</v>
      </c>
      <c r="D83">
        <f>'PK parameters (simulated)'!$G85*(EXP(-('PK parameters (simulated)'!$A85/'PK parameters (simulated)'!$B85)*D$1)-EXP(-'PK parameters (simulated)'!$C85*D$1))</f>
        <v>0.5653708209603063</v>
      </c>
      <c r="E83">
        <f>'PK parameters (simulated)'!$G85*(EXP(-('PK parameters (simulated)'!$A85/'PK parameters (simulated)'!$B85)*E$1)-EXP(-'PK parameters (simulated)'!$C85*E$1))</f>
        <v>1.0843755743235057</v>
      </c>
      <c r="F83">
        <f>'PK parameters (simulated)'!$G85*(EXP(-('PK parameters (simulated)'!$A85/'PK parameters (simulated)'!$B85)*F$1)-EXP(-'PK parameters (simulated)'!$C85*F$1))</f>
        <v>2.760924757765851</v>
      </c>
      <c r="G83">
        <f>'PK parameters (simulated)'!$G85*(EXP(-('PK parameters (simulated)'!$A85/'PK parameters (simulated)'!$B85)*G$1)-EXP(-'PK parameters (simulated)'!$C85*G$1))</f>
        <v>4.3635615195918565</v>
      </c>
      <c r="H83">
        <f>'PK parameters (simulated)'!$G85*(EXP(-('PK parameters (simulated)'!$A85/'PK parameters (simulated)'!$B85)*H$1)-EXP(-'PK parameters (simulated)'!$C85*H$1))</f>
        <v>5.655683774087418</v>
      </c>
      <c r="I83">
        <f>'PK parameters (simulated)'!$G85*(EXP(-('PK parameters (simulated)'!$A85/'PK parameters (simulated)'!$B85)*I$1)-EXP(-'PK parameters (simulated)'!$C85*I$1))</f>
        <v>5.754899323965707</v>
      </c>
      <c r="J83">
        <f>'PK parameters (simulated)'!$G85*(EXP(-('PK parameters (simulated)'!$A85/'PK parameters (simulated)'!$B85)*J$1)-EXP(-'PK parameters (simulated)'!$C85*J$1))</f>
        <v>5.4169552931048415</v>
      </c>
      <c r="K83">
        <f>'PK parameters (simulated)'!$G85*(EXP(-('PK parameters (simulated)'!$A85/'PK parameters (simulated)'!$B85)*K$1)-EXP(-'PK parameters (simulated)'!$C85*K$1))</f>
        <v>4.450987569474963</v>
      </c>
      <c r="L83">
        <f>'PK parameters (simulated)'!$G85*(EXP(-('PK parameters (simulated)'!$A85/'PK parameters (simulated)'!$B85)*L$1)-EXP(-'PK parameters (simulated)'!$C85*L$1))</f>
        <v>3.556916077386556</v>
      </c>
      <c r="M83">
        <f>'PK parameters (simulated)'!$G85*(EXP(-('PK parameters (simulated)'!$A85/'PK parameters (simulated)'!$B85)*M$1)-EXP(-'PK parameters (simulated)'!$C85*M$1))</f>
        <v>2.2435006036259066</v>
      </c>
      <c r="N83">
        <f>'PK parameters (simulated)'!$G85*(EXP(-('PK parameters (simulated)'!$A85/'PK parameters (simulated)'!$B85)*N$1)-EXP(-'PK parameters (simulated)'!$C85*N$1))</f>
        <v>0.5600463983099585</v>
      </c>
      <c r="O83">
        <f>'PK parameters (simulated)'!$G85*(EXP(-('PK parameters (simulated)'!$A85/'PK parameters (simulated)'!$B85)*O$1)-EXP(-'PK parameters (simulated)'!$C85*O$1))</f>
        <v>0.13979370375940836</v>
      </c>
      <c r="P83">
        <f>'PK parameters (simulated)'!$G85*(EXP(-('PK parameters (simulated)'!$A85/'PK parameters (simulated)'!$B85)*P$1)-EXP(-'PK parameters (simulated)'!$C85*P$1))</f>
        <v>0.034894036544903334</v>
      </c>
    </row>
    <row r="84" spans="2:16" ht="12.75">
      <c r="B84">
        <f>'PK parameters (simulated)'!$G86*(EXP(-('PK parameters (simulated)'!$A86/'PK parameters (simulated)'!$B86)*B$1)-EXP(-'PK parameters (simulated)'!$C86*B$1))</f>
        <v>0</v>
      </c>
      <c r="C84">
        <f>'PK parameters (simulated)'!$G86*(EXP(-('PK parameters (simulated)'!$A86/'PK parameters (simulated)'!$B86)*C$1)-EXP(-'PK parameters (simulated)'!$C86*C$1))</f>
        <v>0.1864280332591774</v>
      </c>
      <c r="D84">
        <f>'PK parameters (simulated)'!$G86*(EXP(-('PK parameters (simulated)'!$A86/'PK parameters (simulated)'!$B86)*D$1)-EXP(-'PK parameters (simulated)'!$C86*D$1))</f>
        <v>0.8891437165184355</v>
      </c>
      <c r="E84">
        <f>'PK parameters (simulated)'!$G86*(EXP(-('PK parameters (simulated)'!$A86/'PK parameters (simulated)'!$B86)*E$1)-EXP(-'PK parameters (simulated)'!$C86*E$1))</f>
        <v>1.6776911637894316</v>
      </c>
      <c r="F84">
        <f>'PK parameters (simulated)'!$G86*(EXP(-('PK parameters (simulated)'!$A86/'PK parameters (simulated)'!$B86)*F$1)-EXP(-'PK parameters (simulated)'!$C86*F$1))</f>
        <v>4.007305195498605</v>
      </c>
      <c r="G84">
        <f>'PK parameters (simulated)'!$G86*(EXP(-('PK parameters (simulated)'!$A86/'PK parameters (simulated)'!$B86)*G$1)-EXP(-'PK parameters (simulated)'!$C86*G$1))</f>
        <v>5.781823254503136</v>
      </c>
      <c r="H84">
        <f>'PK parameters (simulated)'!$G86*(EXP(-('PK parameters (simulated)'!$A86/'PK parameters (simulated)'!$B86)*H$1)-EXP(-'PK parameters (simulated)'!$C86*H$1))</f>
        <v>6.34285781251511</v>
      </c>
      <c r="I84">
        <f>'PK parameters (simulated)'!$G86*(EXP(-('PK parameters (simulated)'!$A86/'PK parameters (simulated)'!$B86)*I$1)-EXP(-'PK parameters (simulated)'!$C86*I$1))</f>
        <v>5.556775383639233</v>
      </c>
      <c r="J84">
        <f>'PK parameters (simulated)'!$G86*(EXP(-('PK parameters (simulated)'!$A86/'PK parameters (simulated)'!$B86)*J$1)-EXP(-'PK parameters (simulated)'!$C86*J$1))</f>
        <v>4.558417172821412</v>
      </c>
      <c r="K84">
        <f>'PK parameters (simulated)'!$G86*(EXP(-('PK parameters (simulated)'!$A86/'PK parameters (simulated)'!$B86)*K$1)-EXP(-'PK parameters (simulated)'!$C86*K$1))</f>
        <v>2.9032797147751</v>
      </c>
      <c r="L84">
        <f>'PK parameters (simulated)'!$G86*(EXP(-('PK parameters (simulated)'!$A86/'PK parameters (simulated)'!$B86)*L$1)-EXP(-'PK parameters (simulated)'!$C86*L$1))</f>
        <v>1.8186393431601884</v>
      </c>
      <c r="M84">
        <f>'PK parameters (simulated)'!$G86*(EXP(-('PK parameters (simulated)'!$A86/'PK parameters (simulated)'!$B86)*M$1)-EXP(-'PK parameters (simulated)'!$C86*M$1))</f>
        <v>0.7098298993642898</v>
      </c>
      <c r="N84">
        <f>'PK parameters (simulated)'!$G86*(EXP(-('PK parameters (simulated)'!$A86/'PK parameters (simulated)'!$B86)*N$1)-EXP(-'PK parameters (simulated)'!$C86*N$1))</f>
        <v>0.042143135532634275</v>
      </c>
      <c r="O84">
        <f>'PK parameters (simulated)'!$G86*(EXP(-('PK parameters (simulated)'!$A86/'PK parameters (simulated)'!$B86)*O$1)-EXP(-'PK parameters (simulated)'!$C86*O$1))</f>
        <v>0.002502040463143299</v>
      </c>
      <c r="P84">
        <f>'PK parameters (simulated)'!$G86*(EXP(-('PK parameters (simulated)'!$A86/'PK parameters (simulated)'!$B86)*P$1)-EXP(-'PK parameters (simulated)'!$C86*P$1))</f>
        <v>0.00014854629109181328</v>
      </c>
    </row>
    <row r="85" spans="2:16" ht="12.75">
      <c r="B85">
        <f>'PK parameters (simulated)'!$G87*(EXP(-('PK parameters (simulated)'!$A87/'PK parameters (simulated)'!$B87)*B$1)-EXP(-'PK parameters (simulated)'!$C87*B$1))</f>
        <v>0</v>
      </c>
      <c r="C85">
        <f>'PK parameters (simulated)'!$G87*(EXP(-('PK parameters (simulated)'!$A87/'PK parameters (simulated)'!$B87)*C$1)-EXP(-'PK parameters (simulated)'!$C87*C$1))</f>
        <v>0.1665491952934839</v>
      </c>
      <c r="D85">
        <f>'PK parameters (simulated)'!$G87*(EXP(-('PK parameters (simulated)'!$A87/'PK parameters (simulated)'!$B87)*D$1)-EXP(-'PK parameters (simulated)'!$C87*D$1))</f>
        <v>0.8028299875026449</v>
      </c>
      <c r="E85">
        <f>'PK parameters (simulated)'!$G87*(EXP(-('PK parameters (simulated)'!$A87/'PK parameters (simulated)'!$B87)*E$1)-EXP(-'PK parameters (simulated)'!$C87*E$1))</f>
        <v>1.5348236217462226</v>
      </c>
      <c r="F85">
        <f>'PK parameters (simulated)'!$G87*(EXP(-('PK parameters (simulated)'!$A87/'PK parameters (simulated)'!$B87)*F$1)-EXP(-'PK parameters (simulated)'!$C87*F$1))</f>
        <v>3.8554706380142116</v>
      </c>
      <c r="G85">
        <f>'PK parameters (simulated)'!$G87*(EXP(-('PK parameters (simulated)'!$A87/'PK parameters (simulated)'!$B87)*G$1)-EXP(-'PK parameters (simulated)'!$C87*G$1))</f>
        <v>5.962914743792067</v>
      </c>
      <c r="H85">
        <f>'PK parameters (simulated)'!$G87*(EXP(-('PK parameters (simulated)'!$A87/'PK parameters (simulated)'!$B87)*H$1)-EXP(-'PK parameters (simulated)'!$C87*H$1))</f>
        <v>7.365317822433086</v>
      </c>
      <c r="I85">
        <f>'PK parameters (simulated)'!$G87*(EXP(-('PK parameters (simulated)'!$A87/'PK parameters (simulated)'!$B87)*I$1)-EXP(-'PK parameters (simulated)'!$C87*I$1))</f>
        <v>7.102609640849584</v>
      </c>
      <c r="J85">
        <f>'PK parameters (simulated)'!$G87*(EXP(-('PK parameters (simulated)'!$A87/'PK parameters (simulated)'!$B87)*J$1)-EXP(-'PK parameters (simulated)'!$C87*J$1))</f>
        <v>6.3089310489846495</v>
      </c>
      <c r="K85">
        <f>'PK parameters (simulated)'!$G87*(EXP(-('PK parameters (simulated)'!$A87/'PK parameters (simulated)'!$B87)*K$1)-EXP(-'PK parameters (simulated)'!$C87*K$1))</f>
        <v>4.579667340717498</v>
      </c>
      <c r="L85">
        <f>'PK parameters (simulated)'!$G87*(EXP(-('PK parameters (simulated)'!$A87/'PK parameters (simulated)'!$B87)*L$1)-EXP(-'PK parameters (simulated)'!$C87*L$1))</f>
        <v>3.216667202277811</v>
      </c>
      <c r="M85">
        <f>'PK parameters (simulated)'!$G87*(EXP(-('PK parameters (simulated)'!$A87/'PK parameters (simulated)'!$B87)*M$1)-EXP(-'PK parameters (simulated)'!$C87*M$1))</f>
        <v>1.5610089995907122</v>
      </c>
      <c r="N85">
        <f>'PK parameters (simulated)'!$G87*(EXP(-('PK parameters (simulated)'!$A87/'PK parameters (simulated)'!$B87)*N$1)-EXP(-'PK parameters (simulated)'!$C87*N$1))</f>
        <v>0.17698500385915722</v>
      </c>
      <c r="O85">
        <f>'PK parameters (simulated)'!$G87*(EXP(-('PK parameters (simulated)'!$A87/'PK parameters (simulated)'!$B87)*O$1)-EXP(-'PK parameters (simulated)'!$C87*O$1))</f>
        <v>0.020063241271310595</v>
      </c>
      <c r="P85">
        <f>'PK parameters (simulated)'!$G87*(EXP(-('PK parameters (simulated)'!$A87/'PK parameters (simulated)'!$B87)*P$1)-EXP(-'PK parameters (simulated)'!$C87*P$1))</f>
        <v>0.002274394056627317</v>
      </c>
    </row>
    <row r="86" spans="2:16" ht="12.75">
      <c r="B86">
        <f>'PK parameters (simulated)'!$G88*(EXP(-('PK parameters (simulated)'!$A88/'PK parameters (simulated)'!$B88)*B$1)-EXP(-'PK parameters (simulated)'!$C88*B$1))</f>
        <v>0</v>
      </c>
      <c r="C86">
        <f>'PK parameters (simulated)'!$G88*(EXP(-('PK parameters (simulated)'!$A88/'PK parameters (simulated)'!$B88)*C$1)-EXP(-'PK parameters (simulated)'!$C88*C$1))</f>
        <v>0.17358387566177652</v>
      </c>
      <c r="D86">
        <f>'PK parameters (simulated)'!$G88*(EXP(-('PK parameters (simulated)'!$A88/'PK parameters (simulated)'!$B88)*D$1)-EXP(-'PK parameters (simulated)'!$C88*D$1))</f>
        <v>0.8296380063978146</v>
      </c>
      <c r="E86">
        <f>'PK parameters (simulated)'!$G88*(EXP(-('PK parameters (simulated)'!$A88/'PK parameters (simulated)'!$B88)*E$1)-EXP(-'PK parameters (simulated)'!$C88*E$1))</f>
        <v>1.5694275316546507</v>
      </c>
      <c r="F86">
        <f>'PK parameters (simulated)'!$G88*(EXP(-('PK parameters (simulated)'!$A88/'PK parameters (simulated)'!$B88)*F$1)-EXP(-'PK parameters (simulated)'!$C88*F$1))</f>
        <v>3.783875287975674</v>
      </c>
      <c r="G86">
        <f>'PK parameters (simulated)'!$G88*(EXP(-('PK parameters (simulated)'!$A88/'PK parameters (simulated)'!$B88)*G$1)-EXP(-'PK parameters (simulated)'!$C88*G$1))</f>
        <v>5.521694258709662</v>
      </c>
      <c r="H86">
        <f>'PK parameters (simulated)'!$G88*(EXP(-('PK parameters (simulated)'!$A88/'PK parameters (simulated)'!$B88)*H$1)-EXP(-'PK parameters (simulated)'!$C88*H$1))</f>
        <v>6.14209938462575</v>
      </c>
      <c r="I86">
        <f>'PK parameters (simulated)'!$G88*(EXP(-('PK parameters (simulated)'!$A88/'PK parameters (simulated)'!$B88)*I$1)-EXP(-'PK parameters (simulated)'!$C88*I$1))</f>
        <v>5.404145824519763</v>
      </c>
      <c r="J86">
        <f>'PK parameters (simulated)'!$G88*(EXP(-('PK parameters (simulated)'!$A88/'PK parameters (simulated)'!$B88)*J$1)-EXP(-'PK parameters (simulated)'!$C88*J$1))</f>
        <v>4.422823186010475</v>
      </c>
      <c r="K86">
        <f>'PK parameters (simulated)'!$G88*(EXP(-('PK parameters (simulated)'!$A88/'PK parameters (simulated)'!$B88)*K$1)-EXP(-'PK parameters (simulated)'!$C88*K$1))</f>
        <v>2.773964920607317</v>
      </c>
      <c r="L86">
        <f>'PK parameters (simulated)'!$G88*(EXP(-('PK parameters (simulated)'!$A88/'PK parameters (simulated)'!$B88)*L$1)-EXP(-'PK parameters (simulated)'!$C88*L$1))</f>
        <v>1.7016495324694905</v>
      </c>
      <c r="M86">
        <f>'PK parameters (simulated)'!$G88*(EXP(-('PK parameters (simulated)'!$A88/'PK parameters (simulated)'!$B88)*M$1)-EXP(-'PK parameters (simulated)'!$C88*M$1))</f>
        <v>0.6349094028406479</v>
      </c>
      <c r="N86">
        <f>'PK parameters (simulated)'!$G88*(EXP(-('PK parameters (simulated)'!$A88/'PK parameters (simulated)'!$B88)*N$1)-EXP(-'PK parameters (simulated)'!$C88*N$1))</f>
        <v>0.032880838277825376</v>
      </c>
      <c r="O86">
        <f>'PK parameters (simulated)'!$G88*(EXP(-('PK parameters (simulated)'!$A88/'PK parameters (simulated)'!$B88)*O$1)-EXP(-'PK parameters (simulated)'!$C88*O$1))</f>
        <v>0.0017027837652668677</v>
      </c>
      <c r="P86">
        <f>'PK parameters (simulated)'!$G88*(EXP(-('PK parameters (simulated)'!$A88/'PK parameters (simulated)'!$B88)*P$1)-EXP(-'PK parameters (simulated)'!$C88*P$1))</f>
        <v>8.818122346894367E-05</v>
      </c>
    </row>
    <row r="87" spans="2:16" ht="12.75">
      <c r="B87">
        <f>'PK parameters (simulated)'!$G89*(EXP(-('PK parameters (simulated)'!$A89/'PK parameters (simulated)'!$B89)*B$1)-EXP(-'PK parameters (simulated)'!$C89*B$1))</f>
        <v>0</v>
      </c>
      <c r="C87">
        <f>'PK parameters (simulated)'!$G89*(EXP(-('PK parameters (simulated)'!$A89/'PK parameters (simulated)'!$B89)*C$1)-EXP(-'PK parameters (simulated)'!$C89*C$1))</f>
        <v>0.10859915816523719</v>
      </c>
      <c r="D87">
        <f>'PK parameters (simulated)'!$G89*(EXP(-('PK parameters (simulated)'!$A89/'PK parameters (simulated)'!$B89)*D$1)-EXP(-'PK parameters (simulated)'!$C89*D$1))</f>
        <v>0.5260231710158395</v>
      </c>
      <c r="E87">
        <f>'PK parameters (simulated)'!$G89*(EXP(-('PK parameters (simulated)'!$A89/'PK parameters (simulated)'!$B89)*E$1)-EXP(-'PK parameters (simulated)'!$C89*E$1))</f>
        <v>1.0115942591171352</v>
      </c>
      <c r="F87">
        <f>'PK parameters (simulated)'!$G89*(EXP(-('PK parameters (simulated)'!$A89/'PK parameters (simulated)'!$B89)*F$1)-EXP(-'PK parameters (simulated)'!$C89*F$1))</f>
        <v>2.598222302293083</v>
      </c>
      <c r="G87">
        <f>'PK parameters (simulated)'!$G89*(EXP(-('PK parameters (simulated)'!$A89/'PK parameters (simulated)'!$B89)*G$1)-EXP(-'PK parameters (simulated)'!$C89*G$1))</f>
        <v>4.137227643597091</v>
      </c>
      <c r="H87">
        <f>'PK parameters (simulated)'!$G89*(EXP(-('PK parameters (simulated)'!$A89/'PK parameters (simulated)'!$B89)*H$1)-EXP(-'PK parameters (simulated)'!$C89*H$1))</f>
        <v>5.3391096222704215</v>
      </c>
      <c r="I87">
        <f>'PK parameters (simulated)'!$G89*(EXP(-('PK parameters (simulated)'!$A89/'PK parameters (simulated)'!$B89)*I$1)-EXP(-'PK parameters (simulated)'!$C89*I$1))</f>
        <v>5.286913368443761</v>
      </c>
      <c r="J87">
        <f>'PK parameters (simulated)'!$G89*(EXP(-('PK parameters (simulated)'!$A89/'PK parameters (simulated)'!$B89)*J$1)-EXP(-'PK parameters (simulated)'!$C89*J$1))</f>
        <v>4.753808850120219</v>
      </c>
      <c r="K87">
        <f>'PK parameters (simulated)'!$G89*(EXP(-('PK parameters (simulated)'!$A89/'PK parameters (simulated)'!$B89)*K$1)-EXP(-'PK parameters (simulated)'!$C89*K$1))</f>
        <v>3.430916808651051</v>
      </c>
      <c r="L87">
        <f>'PK parameters (simulated)'!$G89*(EXP(-('PK parameters (simulated)'!$A89/'PK parameters (simulated)'!$B89)*L$1)-EXP(-'PK parameters (simulated)'!$C89*L$1))</f>
        <v>2.340939545148911</v>
      </c>
      <c r="M87">
        <f>'PK parameters (simulated)'!$G89*(EXP(-('PK parameters (simulated)'!$A89/'PK parameters (simulated)'!$B89)*M$1)-EXP(-'PK parameters (simulated)'!$C89*M$1))</f>
        <v>1.045561259032905</v>
      </c>
      <c r="N87">
        <f>'PK parameters (simulated)'!$G89*(EXP(-('PK parameters (simulated)'!$A89/'PK parameters (simulated)'!$B89)*N$1)-EXP(-'PK parameters (simulated)'!$C89*N$1))</f>
        <v>0.09002092289344632</v>
      </c>
      <c r="O87">
        <f>'PK parameters (simulated)'!$G89*(EXP(-('PK parameters (simulated)'!$A89/'PK parameters (simulated)'!$B89)*O$1)-EXP(-'PK parameters (simulated)'!$C89*O$1))</f>
        <v>0.007738648649746945</v>
      </c>
      <c r="P87">
        <f>'PK parameters (simulated)'!$G89*(EXP(-('PK parameters (simulated)'!$A89/'PK parameters (simulated)'!$B89)*P$1)-EXP(-'PK parameters (simulated)'!$C89*P$1))</f>
        <v>0.0006652513355891606</v>
      </c>
    </row>
    <row r="88" spans="2:16" ht="12.75">
      <c r="B88">
        <f>'PK parameters (simulated)'!$G90*(EXP(-('PK parameters (simulated)'!$A90/'PK parameters (simulated)'!$B90)*B$1)-EXP(-'PK parameters (simulated)'!$C90*B$1))</f>
        <v>0</v>
      </c>
      <c r="C88">
        <f>'PK parameters (simulated)'!$G90*(EXP(-('PK parameters (simulated)'!$A90/'PK parameters (simulated)'!$B90)*C$1)-EXP(-'PK parameters (simulated)'!$C90*C$1))</f>
        <v>0.11861095876286627</v>
      </c>
      <c r="D88">
        <f>'PK parameters (simulated)'!$G90*(EXP(-('PK parameters (simulated)'!$A90/'PK parameters (simulated)'!$B90)*D$1)-EXP(-'PK parameters (simulated)'!$C90*D$1))</f>
        <v>0.5702928699558746</v>
      </c>
      <c r="E88">
        <f>'PK parameters (simulated)'!$G90*(EXP(-('PK parameters (simulated)'!$A90/'PK parameters (simulated)'!$B90)*E$1)-EXP(-'PK parameters (simulated)'!$C90*E$1))</f>
        <v>1.0868889949209424</v>
      </c>
      <c r="F88">
        <f>'PK parameters (simulated)'!$G90*(EXP(-('PK parameters (simulated)'!$A90/'PK parameters (simulated)'!$B90)*F$1)-EXP(-'PK parameters (simulated)'!$C90*F$1))</f>
        <v>2.699158440566441</v>
      </c>
      <c r="G88">
        <f>'PK parameters (simulated)'!$G90*(EXP(-('PK parameters (simulated)'!$A90/'PK parameters (simulated)'!$B90)*G$1)-EXP(-'PK parameters (simulated)'!$C90*G$1))</f>
        <v>4.114996898255989</v>
      </c>
      <c r="H88">
        <f>'PK parameters (simulated)'!$G90*(EXP(-('PK parameters (simulated)'!$A90/'PK parameters (simulated)'!$B90)*H$1)-EXP(-'PK parameters (simulated)'!$C90*H$1))</f>
        <v>4.985858441269847</v>
      </c>
      <c r="I88">
        <f>'PK parameters (simulated)'!$G90*(EXP(-('PK parameters (simulated)'!$A90/'PK parameters (simulated)'!$B90)*I$1)-EXP(-'PK parameters (simulated)'!$C90*I$1))</f>
        <v>4.767518469578164</v>
      </c>
      <c r="J88">
        <f>'PK parameters (simulated)'!$G90*(EXP(-('PK parameters (simulated)'!$A90/'PK parameters (simulated)'!$B90)*J$1)-EXP(-'PK parameters (simulated)'!$C90*J$1))</f>
        <v>4.233458058902369</v>
      </c>
      <c r="K88">
        <f>'PK parameters (simulated)'!$G90*(EXP(-('PK parameters (simulated)'!$A90/'PK parameters (simulated)'!$B90)*K$1)-EXP(-'PK parameters (simulated)'!$C90*K$1))</f>
        <v>3.117069891895209</v>
      </c>
      <c r="L88">
        <f>'PK parameters (simulated)'!$G90*(EXP(-('PK parameters (simulated)'!$A90/'PK parameters (simulated)'!$B90)*L$1)-EXP(-'PK parameters (simulated)'!$C90*L$1))</f>
        <v>2.2412149834343182</v>
      </c>
      <c r="M88">
        <f>'PK parameters (simulated)'!$G90*(EXP(-('PK parameters (simulated)'!$A90/'PK parameters (simulated)'!$B90)*M$1)-EXP(-'PK parameters (simulated)'!$C90*M$1))</f>
        <v>1.1476765724845028</v>
      </c>
      <c r="N88">
        <f>'PK parameters (simulated)'!$G90*(EXP(-('PK parameters (simulated)'!$A90/'PK parameters (simulated)'!$B90)*N$1)-EXP(-'PK parameters (simulated)'!$C90*N$1))</f>
        <v>0.1535675344474654</v>
      </c>
      <c r="O88">
        <f>'PK parameters (simulated)'!$G90*(EXP(-('PK parameters (simulated)'!$A90/'PK parameters (simulated)'!$B90)*O$1)-EXP(-'PK parameters (simulated)'!$C90*O$1))</f>
        <v>0.020547575401190784</v>
      </c>
      <c r="P88">
        <f>'PK parameters (simulated)'!$G90*(EXP(-('PK parameters (simulated)'!$A90/'PK parameters (simulated)'!$B90)*P$1)-EXP(-'PK parameters (simulated)'!$C90*P$1))</f>
        <v>0.00274929760122726</v>
      </c>
    </row>
    <row r="89" spans="2:16" ht="12.75">
      <c r="B89">
        <f>'PK parameters (simulated)'!$G91*(EXP(-('PK parameters (simulated)'!$A91/'PK parameters (simulated)'!$B91)*B$1)-EXP(-'PK parameters (simulated)'!$C91*B$1))</f>
        <v>0</v>
      </c>
      <c r="C89">
        <f>'PK parameters (simulated)'!$G91*(EXP(-('PK parameters (simulated)'!$A91/'PK parameters (simulated)'!$B91)*C$1)-EXP(-'PK parameters (simulated)'!$C91*C$1))</f>
        <v>0.12081813037758642</v>
      </c>
      <c r="D89">
        <f>'PK parameters (simulated)'!$G91*(EXP(-('PK parameters (simulated)'!$A91/'PK parameters (simulated)'!$B91)*D$1)-EXP(-'PK parameters (simulated)'!$C91*D$1))</f>
        <v>0.5797653228469442</v>
      </c>
      <c r="E89">
        <f>'PK parameters (simulated)'!$G91*(EXP(-('PK parameters (simulated)'!$A91/'PK parameters (simulated)'!$B91)*E$1)-EXP(-'PK parameters (simulated)'!$C91*E$1))</f>
        <v>1.1024066977706841</v>
      </c>
      <c r="F89">
        <f>'PK parameters (simulated)'!$G91*(EXP(-('PK parameters (simulated)'!$A91/'PK parameters (simulated)'!$B91)*F$1)-EXP(-'PK parameters (simulated)'!$C91*F$1))</f>
        <v>2.7174063636071053</v>
      </c>
      <c r="G89">
        <f>'PK parameters (simulated)'!$G91*(EXP(-('PK parameters (simulated)'!$A91/'PK parameters (simulated)'!$B91)*G$1)-EXP(-'PK parameters (simulated)'!$C91*G$1))</f>
        <v>4.117930605097952</v>
      </c>
      <c r="H89">
        <f>'PK parameters (simulated)'!$G91*(EXP(-('PK parameters (simulated)'!$A91/'PK parameters (simulated)'!$B91)*H$1)-EXP(-'PK parameters (simulated)'!$C91*H$1))</f>
        <v>5.013432363011641</v>
      </c>
      <c r="I89">
        <f>'PK parameters (simulated)'!$G91*(EXP(-('PK parameters (simulated)'!$A91/'PK parameters (simulated)'!$B91)*I$1)-EXP(-'PK parameters (simulated)'!$C91*I$1))</f>
        <v>4.905234199383366</v>
      </c>
      <c r="J89">
        <f>'PK parameters (simulated)'!$G91*(EXP(-('PK parameters (simulated)'!$A91/'PK parameters (simulated)'!$B91)*J$1)-EXP(-'PK parameters (simulated)'!$C91*J$1))</f>
        <v>4.512889387628055</v>
      </c>
      <c r="K89">
        <f>'PK parameters (simulated)'!$G91*(EXP(-('PK parameters (simulated)'!$A91/'PK parameters (simulated)'!$B91)*K$1)-EXP(-'PK parameters (simulated)'!$C91*K$1))</f>
        <v>3.6376922287799824</v>
      </c>
      <c r="L89">
        <f>'PK parameters (simulated)'!$G91*(EXP(-('PK parameters (simulated)'!$A91/'PK parameters (simulated)'!$B91)*L$1)-EXP(-'PK parameters (simulated)'!$C91*L$1))</f>
        <v>2.8922701615299333</v>
      </c>
      <c r="M89">
        <f>'PK parameters (simulated)'!$G91*(EXP(-('PK parameters (simulated)'!$A91/'PK parameters (simulated)'!$B91)*M$1)-EXP(-'PK parameters (simulated)'!$C91*M$1))</f>
        <v>1.8212554150880396</v>
      </c>
      <c r="N89">
        <f>'PK parameters (simulated)'!$G91*(EXP(-('PK parameters (simulated)'!$A91/'PK parameters (simulated)'!$B91)*N$1)-EXP(-'PK parameters (simulated)'!$C91*N$1))</f>
        <v>0.45430768661594934</v>
      </c>
      <c r="O89">
        <f>'PK parameters (simulated)'!$G91*(EXP(-('PK parameters (simulated)'!$A91/'PK parameters (simulated)'!$B91)*O$1)-EXP(-'PK parameters (simulated)'!$C91*O$1))</f>
        <v>0.11332526334938363</v>
      </c>
      <c r="P89">
        <f>'PK parameters (simulated)'!$G91*(EXP(-('PK parameters (simulated)'!$A91/'PK parameters (simulated)'!$B91)*P$1)-EXP(-'PK parameters (simulated)'!$C91*P$1))</f>
        <v>0.028268540663305166</v>
      </c>
    </row>
    <row r="90" spans="2:16" ht="12.75">
      <c r="B90">
        <f>'PK parameters (simulated)'!$G92*(EXP(-('PK parameters (simulated)'!$A92/'PK parameters (simulated)'!$B92)*B$1)-EXP(-'PK parameters (simulated)'!$C92*B$1))</f>
        <v>0</v>
      </c>
      <c r="C90">
        <f>'PK parameters (simulated)'!$G92*(EXP(-('PK parameters (simulated)'!$A92/'PK parameters (simulated)'!$B92)*C$1)-EXP(-'PK parameters (simulated)'!$C92*C$1))</f>
        <v>0.15165215215391284</v>
      </c>
      <c r="D90">
        <f>'PK parameters (simulated)'!$G92*(EXP(-('PK parameters (simulated)'!$A92/'PK parameters (simulated)'!$B92)*D$1)-EXP(-'PK parameters (simulated)'!$C92*D$1))</f>
        <v>0.7307271630184248</v>
      </c>
      <c r="E90">
        <f>'PK parameters (simulated)'!$G92*(EXP(-('PK parameters (simulated)'!$A92/'PK parameters (simulated)'!$B92)*E$1)-EXP(-'PK parameters (simulated)'!$C92*E$1))</f>
        <v>1.3962121093732054</v>
      </c>
      <c r="F90">
        <f>'PK parameters (simulated)'!$G92*(EXP(-('PK parameters (simulated)'!$A92/'PK parameters (simulated)'!$B92)*F$1)-EXP(-'PK parameters (simulated)'!$C92*F$1))</f>
        <v>3.497724791042962</v>
      </c>
      <c r="G90">
        <f>'PK parameters (simulated)'!$G92*(EXP(-('PK parameters (simulated)'!$A92/'PK parameters (simulated)'!$B92)*G$1)-EXP(-'PK parameters (simulated)'!$C92*G$1))</f>
        <v>5.379097492569221</v>
      </c>
      <c r="H90">
        <f>'PK parameters (simulated)'!$G92*(EXP(-('PK parameters (simulated)'!$A92/'PK parameters (simulated)'!$B92)*H$1)-EXP(-'PK parameters (simulated)'!$C92*H$1))</f>
        <v>6.534406357579808</v>
      </c>
      <c r="I90">
        <f>'PK parameters (simulated)'!$G92*(EXP(-('PK parameters (simulated)'!$A92/'PK parameters (simulated)'!$B92)*I$1)-EXP(-'PK parameters (simulated)'!$C92*I$1))</f>
        <v>6.158420450117328</v>
      </c>
      <c r="J90">
        <f>'PK parameters (simulated)'!$G92*(EXP(-('PK parameters (simulated)'!$A92/'PK parameters (simulated)'!$B92)*J$1)-EXP(-'PK parameters (simulated)'!$C92*J$1))</f>
        <v>5.3195000013486835</v>
      </c>
      <c r="K90">
        <f>'PK parameters (simulated)'!$G92*(EXP(-('PK parameters (simulated)'!$A92/'PK parameters (simulated)'!$B92)*K$1)-EXP(-'PK parameters (simulated)'!$C92*K$1))</f>
        <v>3.615404341201724</v>
      </c>
      <c r="L90">
        <f>'PK parameters (simulated)'!$G92*(EXP(-('PK parameters (simulated)'!$A92/'PK parameters (simulated)'!$B92)*L$1)-EXP(-'PK parameters (simulated)'!$C92*L$1))</f>
        <v>2.361090925862911</v>
      </c>
      <c r="M90">
        <f>'PK parameters (simulated)'!$G92*(EXP(-('PK parameters (simulated)'!$A92/'PK parameters (simulated)'!$B92)*M$1)-EXP(-'PK parameters (simulated)'!$C92*M$1))</f>
        <v>0.9842814887589177</v>
      </c>
      <c r="N90">
        <f>'PK parameters (simulated)'!$G92*(EXP(-('PK parameters (simulated)'!$A92/'PK parameters (simulated)'!$B92)*N$1)-EXP(-'PK parameters (simulated)'!$C92*N$1))</f>
        <v>0.07037343000217756</v>
      </c>
      <c r="O90">
        <f>'PK parameters (simulated)'!$G92*(EXP(-('PK parameters (simulated)'!$A92/'PK parameters (simulated)'!$B92)*O$1)-EXP(-'PK parameters (simulated)'!$C92*O$1))</f>
        <v>0.0050298171151033156</v>
      </c>
      <c r="P90">
        <f>'PK parameters (simulated)'!$G92*(EXP(-('PK parameters (simulated)'!$A92/'PK parameters (simulated)'!$B92)*P$1)-EXP(-'PK parameters (simulated)'!$C92*P$1))</f>
        <v>0.00035949728972068604</v>
      </c>
    </row>
    <row r="91" spans="2:16" ht="12.75">
      <c r="B91">
        <f>'PK parameters (simulated)'!$G93*(EXP(-('PK parameters (simulated)'!$A93/'PK parameters (simulated)'!$B93)*B$1)-EXP(-'PK parameters (simulated)'!$C93*B$1))</f>
        <v>0</v>
      </c>
      <c r="C91">
        <f>'PK parameters (simulated)'!$G93*(EXP(-('PK parameters (simulated)'!$A93/'PK parameters (simulated)'!$B93)*C$1)-EXP(-'PK parameters (simulated)'!$C93*C$1))</f>
        <v>0.15033751481592617</v>
      </c>
      <c r="D91">
        <f>'PK parameters (simulated)'!$G93*(EXP(-('PK parameters (simulated)'!$A93/'PK parameters (simulated)'!$B93)*D$1)-EXP(-'PK parameters (simulated)'!$C93*D$1))</f>
        <v>0.7222751167930639</v>
      </c>
      <c r="E91">
        <f>'PK parameters (simulated)'!$G93*(EXP(-('PK parameters (simulated)'!$A93/'PK parameters (simulated)'!$B93)*E$1)-EXP(-'PK parameters (simulated)'!$C93*E$1))</f>
        <v>1.3749974736986554</v>
      </c>
      <c r="F91">
        <f>'PK parameters (simulated)'!$G93*(EXP(-('PK parameters (simulated)'!$A93/'PK parameters (simulated)'!$B93)*F$1)-EXP(-'PK parameters (simulated)'!$C93*F$1))</f>
        <v>3.3936439580885067</v>
      </c>
      <c r="G91">
        <f>'PK parameters (simulated)'!$G93*(EXP(-('PK parameters (simulated)'!$A93/'PK parameters (simulated)'!$B93)*G$1)-EXP(-'PK parameters (simulated)'!$C93*G$1))</f>
        <v>5.100826492363086</v>
      </c>
      <c r="H91">
        <f>'PK parameters (simulated)'!$G93*(EXP(-('PK parameters (simulated)'!$A93/'PK parameters (simulated)'!$B93)*H$1)-EXP(-'PK parameters (simulated)'!$C93*H$1))</f>
        <v>5.907418327931393</v>
      </c>
      <c r="I91">
        <f>'PK parameters (simulated)'!$G93*(EXP(-('PK parameters (simulated)'!$A93/'PK parameters (simulated)'!$B93)*I$1)-EXP(-'PK parameters (simulated)'!$C93*I$1))</f>
        <v>5.295641459831111</v>
      </c>
      <c r="J91">
        <f>'PK parameters (simulated)'!$G93*(EXP(-('PK parameters (simulated)'!$A93/'PK parameters (simulated)'!$B93)*J$1)-EXP(-'PK parameters (simulated)'!$C93*J$1))</f>
        <v>4.342669597720297</v>
      </c>
      <c r="K91">
        <f>'PK parameters (simulated)'!$G93*(EXP(-('PK parameters (simulated)'!$A93/'PK parameters (simulated)'!$B93)*K$1)-EXP(-'PK parameters (simulated)'!$C93*K$1))</f>
        <v>2.6497794197991733</v>
      </c>
      <c r="L91">
        <f>'PK parameters (simulated)'!$G93*(EXP(-('PK parameters (simulated)'!$A93/'PK parameters (simulated)'!$B93)*L$1)-EXP(-'PK parameters (simulated)'!$C93*L$1))</f>
        <v>1.5490253882128393</v>
      </c>
      <c r="M91">
        <f>'PK parameters (simulated)'!$G93*(EXP(-('PK parameters (simulated)'!$A93/'PK parameters (simulated)'!$B93)*M$1)-EXP(-'PK parameters (simulated)'!$C93*M$1))</f>
        <v>0.5158971998938318</v>
      </c>
      <c r="N91">
        <f>'PK parameters (simulated)'!$G93*(EXP(-('PK parameters (simulated)'!$A93/'PK parameters (simulated)'!$B93)*N$1)-EXP(-'PK parameters (simulated)'!$C93*N$1))</f>
        <v>0.018755969162398006</v>
      </c>
      <c r="O91">
        <f>'PK parameters (simulated)'!$G93*(EXP(-('PK parameters (simulated)'!$A93/'PK parameters (simulated)'!$B93)*O$1)-EXP(-'PK parameters (simulated)'!$C93*O$1))</f>
        <v>0.0006815825833997646</v>
      </c>
      <c r="P91">
        <f>'PK parameters (simulated)'!$G93*(EXP(-('PK parameters (simulated)'!$A93/'PK parameters (simulated)'!$B93)*P$1)-EXP(-'PK parameters (simulated)'!$C93*P$1))</f>
        <v>2.476836669893841E-05</v>
      </c>
    </row>
    <row r="92" spans="2:16" ht="12.75">
      <c r="B92">
        <f>'PK parameters (simulated)'!$G94*(EXP(-('PK parameters (simulated)'!$A94/'PK parameters (simulated)'!$B94)*B$1)-EXP(-'PK parameters (simulated)'!$C94*B$1))</f>
        <v>0</v>
      </c>
      <c r="C92">
        <f>'PK parameters (simulated)'!$G94*(EXP(-('PK parameters (simulated)'!$A94/'PK parameters (simulated)'!$B94)*C$1)-EXP(-'PK parameters (simulated)'!$C94*C$1))</f>
        <v>0.11542662128528763</v>
      </c>
      <c r="D92">
        <f>'PK parameters (simulated)'!$G94*(EXP(-('PK parameters (simulated)'!$A94/'PK parameters (simulated)'!$B94)*D$1)-EXP(-'PK parameters (simulated)'!$C94*D$1))</f>
        <v>0.5573097453601554</v>
      </c>
      <c r="E92">
        <f>'PK parameters (simulated)'!$G94*(EXP(-('PK parameters (simulated)'!$A94/'PK parameters (simulated)'!$B94)*E$1)-EXP(-'PK parameters (simulated)'!$C94*E$1))</f>
        <v>1.0676423214582014</v>
      </c>
      <c r="F92">
        <f>'PK parameters (simulated)'!$G94*(EXP(-('PK parameters (simulated)'!$A94/'PK parameters (simulated)'!$B94)*F$1)-EXP(-'PK parameters (simulated)'!$C94*F$1))</f>
        <v>2.7045838553943633</v>
      </c>
      <c r="G92">
        <f>'PK parameters (simulated)'!$G94*(EXP(-('PK parameters (simulated)'!$A94/'PK parameters (simulated)'!$B94)*G$1)-EXP(-'PK parameters (simulated)'!$C94*G$1))</f>
        <v>4.238365732208016</v>
      </c>
      <c r="H92">
        <f>'PK parameters (simulated)'!$G94*(EXP(-('PK parameters (simulated)'!$A94/'PK parameters (simulated)'!$B94)*H$1)-EXP(-'PK parameters (simulated)'!$C94*H$1))</f>
        <v>5.3846210646940404</v>
      </c>
      <c r="I92">
        <f>'PK parameters (simulated)'!$G94*(EXP(-('PK parameters (simulated)'!$A94/'PK parameters (simulated)'!$B94)*I$1)-EXP(-'PK parameters (simulated)'!$C94*I$1))</f>
        <v>5.352046022573903</v>
      </c>
      <c r="J92">
        <f>'PK parameters (simulated)'!$G94*(EXP(-('PK parameters (simulated)'!$A94/'PK parameters (simulated)'!$B94)*J$1)-EXP(-'PK parameters (simulated)'!$C94*J$1))</f>
        <v>4.908010214372302</v>
      </c>
      <c r="K92">
        <f>'PK parameters (simulated)'!$G94*(EXP(-('PK parameters (simulated)'!$A94/'PK parameters (simulated)'!$B94)*K$1)-EXP(-'PK parameters (simulated)'!$C94*K$1))</f>
        <v>3.809154894918221</v>
      </c>
      <c r="L92">
        <f>'PK parameters (simulated)'!$G94*(EXP(-('PK parameters (simulated)'!$A94/'PK parameters (simulated)'!$B94)*L$1)-EXP(-'PK parameters (simulated)'!$C94*L$1))</f>
        <v>2.8663739455323323</v>
      </c>
      <c r="M92">
        <f>'PK parameters (simulated)'!$G94*(EXP(-('PK parameters (simulated)'!$A94/'PK parameters (simulated)'!$B94)*M$1)-EXP(-'PK parameters (simulated)'!$C94*M$1))</f>
        <v>1.5992884700874803</v>
      </c>
      <c r="N92">
        <f>'PK parameters (simulated)'!$G94*(EXP(-('PK parameters (simulated)'!$A94/'PK parameters (simulated)'!$B94)*N$1)-EXP(-'PK parameters (simulated)'!$C94*N$1))</f>
        <v>0.27590869088272896</v>
      </c>
      <c r="O92">
        <f>'PK parameters (simulated)'!$G94*(EXP(-('PK parameters (simulated)'!$A94/'PK parameters (simulated)'!$B94)*O$1)-EXP(-'PK parameters (simulated)'!$C94*O$1))</f>
        <v>0.047594026032724925</v>
      </c>
      <c r="P92">
        <f>'PK parameters (simulated)'!$G94*(EXP(-('PK parameters (simulated)'!$A94/'PK parameters (simulated)'!$B94)*P$1)-EXP(-'PK parameters (simulated)'!$C94*P$1))</f>
        <v>0.008209930882880119</v>
      </c>
    </row>
    <row r="93" spans="2:16" ht="12.75">
      <c r="B93">
        <f>'PK parameters (simulated)'!$G95*(EXP(-('PK parameters (simulated)'!$A95/'PK parameters (simulated)'!$B95)*B$1)-EXP(-'PK parameters (simulated)'!$C95*B$1))</f>
        <v>0</v>
      </c>
      <c r="C93">
        <f>'PK parameters (simulated)'!$G95*(EXP(-('PK parameters (simulated)'!$A95/'PK parameters (simulated)'!$B95)*C$1)-EXP(-'PK parameters (simulated)'!$C95*C$1))</f>
        <v>0.11803038744508765</v>
      </c>
      <c r="D93">
        <f>'PK parameters (simulated)'!$G95*(EXP(-('PK parameters (simulated)'!$A95/'PK parameters (simulated)'!$B95)*D$1)-EXP(-'PK parameters (simulated)'!$C95*D$1))</f>
        <v>0.5702481940730058</v>
      </c>
      <c r="E93">
        <f>'PK parameters (simulated)'!$G95*(EXP(-('PK parameters (simulated)'!$A95/'PK parameters (simulated)'!$B95)*E$1)-EXP(-'PK parameters (simulated)'!$C95*E$1))</f>
        <v>1.093159178538886</v>
      </c>
      <c r="F93">
        <f>'PK parameters (simulated)'!$G95*(EXP(-('PK parameters (simulated)'!$A95/'PK parameters (simulated)'!$B95)*F$1)-EXP(-'PK parameters (simulated)'!$C95*F$1))</f>
        <v>2.7724624422395907</v>
      </c>
      <c r="G93">
        <f>'PK parameters (simulated)'!$G95*(EXP(-('PK parameters (simulated)'!$A95/'PK parameters (simulated)'!$B95)*G$1)-EXP(-'PK parameters (simulated)'!$C95*G$1))</f>
        <v>4.332978310606346</v>
      </c>
      <c r="H93">
        <f>'PK parameters (simulated)'!$G95*(EXP(-('PK parameters (simulated)'!$A95/'PK parameters (simulated)'!$B95)*H$1)-EXP(-'PK parameters (simulated)'!$C95*H$1))</f>
        <v>5.391837490282296</v>
      </c>
      <c r="I93">
        <f>'PK parameters (simulated)'!$G95*(EXP(-('PK parameters (simulated)'!$A95/'PK parameters (simulated)'!$B95)*I$1)-EXP(-'PK parameters (simulated)'!$C95*I$1))</f>
        <v>5.15433966209102</v>
      </c>
      <c r="J93">
        <f>'PK parameters (simulated)'!$G95*(EXP(-('PK parameters (simulated)'!$A95/'PK parameters (simulated)'!$B95)*J$1)-EXP(-'PK parameters (simulated)'!$C95*J$1))</f>
        <v>4.478777766260373</v>
      </c>
      <c r="K93">
        <f>'PK parameters (simulated)'!$G95*(EXP(-('PK parameters (simulated)'!$A95/'PK parameters (simulated)'!$B95)*K$1)-EXP(-'PK parameters (simulated)'!$C95*K$1))</f>
        <v>3.025812206460028</v>
      </c>
      <c r="L93">
        <f>'PK parameters (simulated)'!$G95*(EXP(-('PK parameters (simulated)'!$A95/'PK parameters (simulated)'!$B95)*L$1)-EXP(-'PK parameters (simulated)'!$C95*L$1))</f>
        <v>1.9365049680881565</v>
      </c>
      <c r="M93">
        <f>'PK parameters (simulated)'!$G95*(EXP(-('PK parameters (simulated)'!$A95/'PK parameters (simulated)'!$B95)*M$1)-EXP(-'PK parameters (simulated)'!$C95*M$1))</f>
        <v>0.7629811591674577</v>
      </c>
      <c r="N93">
        <f>'PK parameters (simulated)'!$G95*(EXP(-('PK parameters (simulated)'!$A95/'PK parameters (simulated)'!$B95)*N$1)-EXP(-'PK parameters (simulated)'!$C95*N$1))</f>
        <v>0.04525159067801832</v>
      </c>
      <c r="O93">
        <f>'PK parameters (simulated)'!$G95*(EXP(-('PK parameters (simulated)'!$A95/'PK parameters (simulated)'!$B95)*O$1)-EXP(-'PK parameters (simulated)'!$C95*O$1))</f>
        <v>0.002680337976488929</v>
      </c>
      <c r="P93">
        <f>'PK parameters (simulated)'!$G95*(EXP(-('PK parameters (simulated)'!$A95/'PK parameters (simulated)'!$B95)*P$1)-EXP(-'PK parameters (simulated)'!$C95*P$1))</f>
        <v>0.0001587612593168216</v>
      </c>
    </row>
    <row r="94" spans="2:16" ht="12.75">
      <c r="B94">
        <f>'PK parameters (simulated)'!$G96*(EXP(-('PK parameters (simulated)'!$A96/'PK parameters (simulated)'!$B96)*B$1)-EXP(-'PK parameters (simulated)'!$C96*B$1))</f>
        <v>0</v>
      </c>
      <c r="C94">
        <f>'PK parameters (simulated)'!$G96*(EXP(-('PK parameters (simulated)'!$A96/'PK parameters (simulated)'!$B96)*C$1)-EXP(-'PK parameters (simulated)'!$C96*C$1))</f>
        <v>0.12994192407941044</v>
      </c>
      <c r="D94">
        <f>'PK parameters (simulated)'!$G96*(EXP(-('PK parameters (simulated)'!$A96/'PK parameters (simulated)'!$B96)*D$1)-EXP(-'PK parameters (simulated)'!$C96*D$1))</f>
        <v>0.6233255301047195</v>
      </c>
      <c r="E94">
        <f>'PK parameters (simulated)'!$G96*(EXP(-('PK parameters (simulated)'!$A96/'PK parameters (simulated)'!$B96)*E$1)-EXP(-'PK parameters (simulated)'!$C96*E$1))</f>
        <v>1.184515333157685</v>
      </c>
      <c r="F94">
        <f>'PK parameters (simulated)'!$G96*(EXP(-('PK parameters (simulated)'!$A96/'PK parameters (simulated)'!$B96)*F$1)-EXP(-'PK parameters (simulated)'!$C96*F$1))</f>
        <v>2.9074811149752233</v>
      </c>
      <c r="G94">
        <f>'PK parameters (simulated)'!$G96*(EXP(-('PK parameters (simulated)'!$A96/'PK parameters (simulated)'!$B96)*G$1)-EXP(-'PK parameters (simulated)'!$C96*G$1))</f>
        <v>4.355068206473786</v>
      </c>
      <c r="H94">
        <f>'PK parameters (simulated)'!$G96*(EXP(-('PK parameters (simulated)'!$A96/'PK parameters (simulated)'!$B96)*H$1)-EXP(-'PK parameters (simulated)'!$C96*H$1))</f>
        <v>5.091318398617033</v>
      </c>
      <c r="I94">
        <f>'PK parameters (simulated)'!$G96*(EXP(-('PK parameters (simulated)'!$A96/'PK parameters (simulated)'!$B96)*I$1)-EXP(-'PK parameters (simulated)'!$C96*I$1))</f>
        <v>4.6947675529673365</v>
      </c>
      <c r="J94">
        <f>'PK parameters (simulated)'!$G96*(EXP(-('PK parameters (simulated)'!$A96/'PK parameters (simulated)'!$B96)*J$1)-EXP(-'PK parameters (simulated)'!$C96*J$1))</f>
        <v>4.018628704767978</v>
      </c>
      <c r="K94">
        <f>'PK parameters (simulated)'!$G96*(EXP(-('PK parameters (simulated)'!$A96/'PK parameters (simulated)'!$B96)*K$1)-EXP(-'PK parameters (simulated)'!$C96*K$1))</f>
        <v>2.747621119767144</v>
      </c>
      <c r="L94">
        <f>'PK parameters (simulated)'!$G96*(EXP(-('PK parameters (simulated)'!$A96/'PK parameters (simulated)'!$B96)*L$1)-EXP(-'PK parameters (simulated)'!$C96*L$1))</f>
        <v>1.8338026432567356</v>
      </c>
      <c r="M94">
        <f>'PK parameters (simulated)'!$G96*(EXP(-('PK parameters (simulated)'!$A96/'PK parameters (simulated)'!$B96)*M$1)-EXP(-'PK parameters (simulated)'!$C96*M$1))</f>
        <v>0.8088976215015374</v>
      </c>
      <c r="N94">
        <f>'PK parameters (simulated)'!$G96*(EXP(-('PK parameters (simulated)'!$A96/'PK parameters (simulated)'!$B96)*N$1)-EXP(-'PK parameters (simulated)'!$C96*N$1))</f>
        <v>0.06917137329279105</v>
      </c>
      <c r="O94">
        <f>'PK parameters (simulated)'!$G96*(EXP(-('PK parameters (simulated)'!$A96/'PK parameters (simulated)'!$B96)*O$1)-EXP(-'PK parameters (simulated)'!$C96*O$1))</f>
        <v>0.005914790059446441</v>
      </c>
      <c r="P94">
        <f>'PK parameters (simulated)'!$G96*(EXP(-('PK parameters (simulated)'!$A96/'PK parameters (simulated)'!$B96)*P$1)-EXP(-'PK parameters (simulated)'!$C96*P$1))</f>
        <v>0.0005057690733673844</v>
      </c>
    </row>
    <row r="95" spans="2:16" ht="12.75">
      <c r="B95">
        <f>'PK parameters (simulated)'!$G97*(EXP(-('PK parameters (simulated)'!$A97/'PK parameters (simulated)'!$B97)*B$1)-EXP(-'PK parameters (simulated)'!$C97*B$1))</f>
        <v>0</v>
      </c>
      <c r="C95">
        <f>'PK parameters (simulated)'!$G97*(EXP(-('PK parameters (simulated)'!$A97/'PK parameters (simulated)'!$B97)*C$1)-EXP(-'PK parameters (simulated)'!$C97*C$1))</f>
        <v>0.13616791417103866</v>
      </c>
      <c r="D95">
        <f>'PK parameters (simulated)'!$G97*(EXP(-('PK parameters (simulated)'!$A97/'PK parameters (simulated)'!$B97)*D$1)-EXP(-'PK parameters (simulated)'!$C97*D$1))</f>
        <v>0.6570878318170498</v>
      </c>
      <c r="E95">
        <f>'PK parameters (simulated)'!$G97*(EXP(-('PK parameters (simulated)'!$A97/'PK parameters (simulated)'!$B97)*E$1)-EXP(-'PK parameters (simulated)'!$C97*E$1))</f>
        <v>1.2578852285555575</v>
      </c>
      <c r="F95">
        <f>'PK parameters (simulated)'!$G97*(EXP(-('PK parameters (simulated)'!$A97/'PK parameters (simulated)'!$B97)*F$1)-EXP(-'PK parameters (simulated)'!$C97*F$1))</f>
        <v>3.176654394136175</v>
      </c>
      <c r="G95">
        <f>'PK parameters (simulated)'!$G97*(EXP(-('PK parameters (simulated)'!$A97/'PK parameters (simulated)'!$B97)*G$1)-EXP(-'PK parameters (simulated)'!$C97*G$1))</f>
        <v>4.951707569088744</v>
      </c>
      <c r="H95">
        <f>'PK parameters (simulated)'!$G97*(EXP(-('PK parameters (simulated)'!$A97/'PK parameters (simulated)'!$B97)*H$1)-EXP(-'PK parameters (simulated)'!$C97*H$1))</f>
        <v>6.209942715385369</v>
      </c>
      <c r="I95">
        <f>'PK parameters (simulated)'!$G97*(EXP(-('PK parameters (simulated)'!$A97/'PK parameters (simulated)'!$B97)*I$1)-EXP(-'PK parameters (simulated)'!$C97*I$1))</f>
        <v>6.076758784184094</v>
      </c>
      <c r="J95">
        <f>'PK parameters (simulated)'!$G97*(EXP(-('PK parameters (simulated)'!$A97/'PK parameters (simulated)'!$B97)*J$1)-EXP(-'PK parameters (simulated)'!$C97*J$1))</f>
        <v>5.474930266107759</v>
      </c>
      <c r="K95">
        <f>'PK parameters (simulated)'!$G97*(EXP(-('PK parameters (simulated)'!$A97/'PK parameters (simulated)'!$B97)*K$1)-EXP(-'PK parameters (simulated)'!$C97*K$1))</f>
        <v>4.08535175407471</v>
      </c>
      <c r="L95">
        <f>'PK parameters (simulated)'!$G97*(EXP(-('PK parameters (simulated)'!$A97/'PK parameters (simulated)'!$B97)*L$1)-EXP(-'PK parameters (simulated)'!$C97*L$1))</f>
        <v>2.9480163455927824</v>
      </c>
      <c r="M95">
        <f>'PK parameters (simulated)'!$G97*(EXP(-('PK parameters (simulated)'!$A97/'PK parameters (simulated)'!$B97)*M$1)-EXP(-'PK parameters (simulated)'!$C97*M$1))</f>
        <v>1.509308352601113</v>
      </c>
      <c r="N95">
        <f>'PK parameters (simulated)'!$G97*(EXP(-('PK parameters (simulated)'!$A97/'PK parameters (simulated)'!$B97)*N$1)-EXP(-'PK parameters (simulated)'!$C97*N$1))</f>
        <v>0.20086339578350934</v>
      </c>
      <c r="O95">
        <f>'PK parameters (simulated)'!$G97*(EXP(-('PK parameters (simulated)'!$A97/'PK parameters (simulated)'!$B97)*O$1)-EXP(-'PK parameters (simulated)'!$C97*O$1))</f>
        <v>0.02672714162188167</v>
      </c>
      <c r="P95">
        <f>'PK parameters (simulated)'!$G97*(EXP(-('PK parameters (simulated)'!$A97/'PK parameters (simulated)'!$B97)*P$1)-EXP(-'PK parameters (simulated)'!$C97*P$1))</f>
        <v>0.0035563477224650783</v>
      </c>
    </row>
    <row r="96" spans="2:16" ht="12.75">
      <c r="B96">
        <f>'PK parameters (simulated)'!$G98*(EXP(-('PK parameters (simulated)'!$A98/'PK parameters (simulated)'!$B98)*B$1)-EXP(-'PK parameters (simulated)'!$C98*B$1))</f>
        <v>0</v>
      </c>
      <c r="C96">
        <f>'PK parameters (simulated)'!$G98*(EXP(-('PK parameters (simulated)'!$A98/'PK parameters (simulated)'!$B98)*C$1)-EXP(-'PK parameters (simulated)'!$C98*C$1))</f>
        <v>0.20216096019693483</v>
      </c>
      <c r="D96">
        <f>'PK parameters (simulated)'!$G98*(EXP(-('PK parameters (simulated)'!$A98/'PK parameters (simulated)'!$B98)*D$1)-EXP(-'PK parameters (simulated)'!$C98*D$1))</f>
        <v>0.972495118356627</v>
      </c>
      <c r="E96">
        <f>'PK parameters (simulated)'!$G98*(EXP(-('PK parameters (simulated)'!$A98/'PK parameters (simulated)'!$B98)*E$1)-EXP(-'PK parameters (simulated)'!$C98*E$1))</f>
        <v>1.8543493356260032</v>
      </c>
      <c r="F96">
        <f>'PK parameters (simulated)'!$G98*(EXP(-('PK parameters (simulated)'!$A98/'PK parameters (simulated)'!$B98)*F$1)-EXP(-'PK parameters (simulated)'!$C98*F$1))</f>
        <v>4.607863282237364</v>
      </c>
      <c r="G96">
        <f>'PK parameters (simulated)'!$G98*(EXP(-('PK parameters (simulated)'!$A98/'PK parameters (simulated)'!$B98)*G$1)-EXP(-'PK parameters (simulated)'!$C98*G$1))</f>
        <v>7.002576039808854</v>
      </c>
      <c r="H96">
        <f>'PK parameters (simulated)'!$G98*(EXP(-('PK parameters (simulated)'!$A98/'PK parameters (simulated)'!$B98)*H$1)-EXP(-'PK parameters (simulated)'!$C98*H$1))</f>
        <v>8.314717178813654</v>
      </c>
      <c r="I96">
        <f>'PK parameters (simulated)'!$G98*(EXP(-('PK parameters (simulated)'!$A98/'PK parameters (simulated)'!$B98)*I$1)-EXP(-'PK parameters (simulated)'!$C98*I$1))</f>
        <v>7.6684276847684645</v>
      </c>
      <c r="J96">
        <f>'PK parameters (simulated)'!$G98*(EXP(-('PK parameters (simulated)'!$A98/'PK parameters (simulated)'!$B98)*J$1)-EXP(-'PK parameters (simulated)'!$C98*J$1))</f>
        <v>6.487995488366124</v>
      </c>
      <c r="K96">
        <f>'PK parameters (simulated)'!$G98*(EXP(-('PK parameters (simulated)'!$A98/'PK parameters (simulated)'!$B98)*K$1)-EXP(-'PK parameters (simulated)'!$C98*K$1))</f>
        <v>4.238702720942376</v>
      </c>
      <c r="L96">
        <f>'PK parameters (simulated)'!$G98*(EXP(-('PK parameters (simulated)'!$A98/'PK parameters (simulated)'!$B98)*L$1)-EXP(-'PK parameters (simulated)'!$C98*L$1))</f>
        <v>2.6645817501583267</v>
      </c>
      <c r="M96">
        <f>'PK parameters (simulated)'!$G98*(EXP(-('PK parameters (simulated)'!$A98/'PK parameters (simulated)'!$B98)*M$1)-EXP(-'PK parameters (simulated)'!$C98*M$1))</f>
        <v>1.0306248837457526</v>
      </c>
      <c r="N96">
        <f>'PK parameters (simulated)'!$G98*(EXP(-('PK parameters (simulated)'!$A98/'PK parameters (simulated)'!$B98)*N$1)-EXP(-'PK parameters (simulated)'!$C98*N$1))</f>
        <v>0.05892524225041148</v>
      </c>
      <c r="O96">
        <f>'PK parameters (simulated)'!$G98*(EXP(-('PK parameters (simulated)'!$A98/'PK parameters (simulated)'!$B98)*O$1)-EXP(-'PK parameters (simulated)'!$C98*O$1))</f>
        <v>0.0033680331163688697</v>
      </c>
      <c r="P96">
        <f>'PK parameters (simulated)'!$G98*(EXP(-('PK parameters (simulated)'!$A98/'PK parameters (simulated)'!$B98)*P$1)-EXP(-'PK parameters (simulated)'!$C98*P$1))</f>
        <v>0.00019250911303912485</v>
      </c>
    </row>
    <row r="97" spans="2:16" ht="12.75">
      <c r="B97">
        <f>'PK parameters (simulated)'!$G99*(EXP(-('PK parameters (simulated)'!$A99/'PK parameters (simulated)'!$B99)*B$1)-EXP(-'PK parameters (simulated)'!$C99*B$1))</f>
        <v>0</v>
      </c>
      <c r="C97">
        <f>'PK parameters (simulated)'!$G99*(EXP(-('PK parameters (simulated)'!$A99/'PK parameters (simulated)'!$B99)*C$1)-EXP(-'PK parameters (simulated)'!$C99*C$1))</f>
        <v>0.12533422521625226</v>
      </c>
      <c r="D97">
        <f>'PK parameters (simulated)'!$G99*(EXP(-('PK parameters (simulated)'!$A99/'PK parameters (simulated)'!$B99)*D$1)-EXP(-'PK parameters (simulated)'!$C99*D$1))</f>
        <v>0.6036488902723971</v>
      </c>
      <c r="E97">
        <f>'PK parameters (simulated)'!$G99*(EXP(-('PK parameters (simulated)'!$A99/'PK parameters (simulated)'!$B99)*E$1)-EXP(-'PK parameters (simulated)'!$C99*E$1))</f>
        <v>1.1529705762553395</v>
      </c>
      <c r="F97">
        <f>'PK parameters (simulated)'!$G99*(EXP(-('PK parameters (simulated)'!$A99/'PK parameters (simulated)'!$B99)*F$1)-EXP(-'PK parameters (simulated)'!$C99*F$1))</f>
        <v>2.8897649369653733</v>
      </c>
      <c r="G97">
        <f>'PK parameters (simulated)'!$G99*(EXP(-('PK parameters (simulated)'!$A99/'PK parameters (simulated)'!$B99)*G$1)-EXP(-'PK parameters (simulated)'!$C99*G$1))</f>
        <v>4.473399235233919</v>
      </c>
      <c r="H97">
        <f>'PK parameters (simulated)'!$G99*(EXP(-('PK parameters (simulated)'!$A99/'PK parameters (simulated)'!$B99)*H$1)-EXP(-'PK parameters (simulated)'!$C99*H$1))</f>
        <v>5.615340519823812</v>
      </c>
      <c r="I97">
        <f>'PK parameters (simulated)'!$G99*(EXP(-('PK parameters (simulated)'!$A99/'PK parameters (simulated)'!$B99)*I$1)-EXP(-'PK parameters (simulated)'!$C99*I$1))</f>
        <v>5.592635890497424</v>
      </c>
      <c r="J97">
        <f>'PK parameters (simulated)'!$G99*(EXP(-('PK parameters (simulated)'!$A99/'PK parameters (simulated)'!$B99)*J$1)-EXP(-'PK parameters (simulated)'!$C99*J$1))</f>
        <v>5.192417633441398</v>
      </c>
      <c r="K97">
        <f>'PK parameters (simulated)'!$G99*(EXP(-('PK parameters (simulated)'!$A99/'PK parameters (simulated)'!$B99)*K$1)-EXP(-'PK parameters (simulated)'!$C99*K$1))</f>
        <v>4.206349995165033</v>
      </c>
      <c r="L97">
        <f>'PK parameters (simulated)'!$G99*(EXP(-('PK parameters (simulated)'!$A99/'PK parameters (simulated)'!$B99)*L$1)-EXP(-'PK parameters (simulated)'!$C99*L$1))</f>
        <v>3.339361264027051</v>
      </c>
      <c r="M97">
        <f>'PK parameters (simulated)'!$G99*(EXP(-('PK parameters (simulated)'!$A99/'PK parameters (simulated)'!$B99)*M$1)-EXP(-'PK parameters (simulated)'!$C99*M$1))</f>
        <v>2.0893215936064555</v>
      </c>
      <c r="N97">
        <f>'PK parameters (simulated)'!$G99*(EXP(-('PK parameters (simulated)'!$A99/'PK parameters (simulated)'!$B99)*N$1)-EXP(-'PK parameters (simulated)'!$C99*N$1))</f>
        <v>0.5105008864709495</v>
      </c>
      <c r="O97">
        <f>'PK parameters (simulated)'!$G99*(EXP(-('PK parameters (simulated)'!$A99/'PK parameters (simulated)'!$B99)*O$1)-EXP(-'PK parameters (simulated)'!$C99*O$1))</f>
        <v>0.12473186412827537</v>
      </c>
      <c r="P97">
        <f>'PK parameters (simulated)'!$G99*(EXP(-('PK parameters (simulated)'!$A99/'PK parameters (simulated)'!$B99)*P$1)-EXP(-'PK parameters (simulated)'!$C99*P$1))</f>
        <v>0.030476025277296988</v>
      </c>
    </row>
    <row r="98" spans="2:16" ht="12.75">
      <c r="B98">
        <f>'PK parameters (simulated)'!$G100*(EXP(-('PK parameters (simulated)'!$A100/'PK parameters (simulated)'!$B100)*B$1)-EXP(-'PK parameters (simulated)'!$C100*B$1))</f>
        <v>0</v>
      </c>
      <c r="C98">
        <f>'PK parameters (simulated)'!$G100*(EXP(-('PK parameters (simulated)'!$A100/'PK parameters (simulated)'!$B100)*C$1)-EXP(-'PK parameters (simulated)'!$C100*C$1))</f>
        <v>0.15554191160886421</v>
      </c>
      <c r="D98">
        <f>'PK parameters (simulated)'!$G100*(EXP(-('PK parameters (simulated)'!$A100/'PK parameters (simulated)'!$B100)*D$1)-EXP(-'PK parameters (simulated)'!$C100*D$1))</f>
        <v>0.748452471625662</v>
      </c>
      <c r="E98">
        <f>'PK parameters (simulated)'!$G100*(EXP(-('PK parameters (simulated)'!$A100/'PK parameters (simulated)'!$B100)*E$1)-EXP(-'PK parameters (simulated)'!$C100*E$1))</f>
        <v>1.4276498879547688</v>
      </c>
      <c r="F98">
        <f>'PK parameters (simulated)'!$G100*(EXP(-('PK parameters (simulated)'!$A100/'PK parameters (simulated)'!$B100)*F$1)-EXP(-'PK parameters (simulated)'!$C100*F$1))</f>
        <v>3.552123342804509</v>
      </c>
      <c r="G98">
        <f>'PK parameters (simulated)'!$G100*(EXP(-('PK parameters (simulated)'!$A100/'PK parameters (simulated)'!$B100)*G$1)-EXP(-'PK parameters (simulated)'!$C100*G$1))</f>
        <v>5.406550291698192</v>
      </c>
      <c r="H98">
        <f>'PK parameters (simulated)'!$G100*(EXP(-('PK parameters (simulated)'!$A100/'PK parameters (simulated)'!$B100)*H$1)-EXP(-'PK parameters (simulated)'!$C100*H$1))</f>
        <v>6.431283685816205</v>
      </c>
      <c r="I98">
        <f>'PK parameters (simulated)'!$G100*(EXP(-('PK parameters (simulated)'!$A100/'PK parameters (simulated)'!$B100)*I$1)-EXP(-'PK parameters (simulated)'!$C100*I$1))</f>
        <v>5.9330727337686096</v>
      </c>
      <c r="J98">
        <f>'PK parameters (simulated)'!$G100*(EXP(-('PK parameters (simulated)'!$A100/'PK parameters (simulated)'!$B100)*J$1)-EXP(-'PK parameters (simulated)'!$C100*J$1))</f>
        <v>5.014968799958777</v>
      </c>
      <c r="K98">
        <f>'PK parameters (simulated)'!$G100*(EXP(-('PK parameters (simulated)'!$A100/'PK parameters (simulated)'!$B100)*K$1)-EXP(-'PK parameters (simulated)'!$C100*K$1))</f>
        <v>3.2618008221879866</v>
      </c>
      <c r="L98">
        <f>'PK parameters (simulated)'!$G100*(EXP(-('PK parameters (simulated)'!$A100/'PK parameters (simulated)'!$B100)*L$1)-EXP(-'PK parameters (simulated)'!$C100*L$1))</f>
        <v>2.037591516273573</v>
      </c>
      <c r="M98">
        <f>'PK parameters (simulated)'!$G100*(EXP(-('PK parameters (simulated)'!$A100/'PK parameters (simulated)'!$B100)*M$1)-EXP(-'PK parameters (simulated)'!$C100*M$1))</f>
        <v>0.776845895588823</v>
      </c>
      <c r="N98">
        <f>'PK parameters (simulated)'!$G100*(EXP(-('PK parameters (simulated)'!$A100/'PK parameters (simulated)'!$B100)*N$1)-EXP(-'PK parameters (simulated)'!$C100*N$1))</f>
        <v>0.04246974224204246</v>
      </c>
      <c r="O98">
        <f>'PK parameters (simulated)'!$G100*(EXP(-('PK parameters (simulated)'!$A100/'PK parameters (simulated)'!$B100)*O$1)-EXP(-'PK parameters (simulated)'!$C100*O$1))</f>
        <v>0.00232097914155878</v>
      </c>
      <c r="P98">
        <f>'PK parameters (simulated)'!$G100*(EXP(-('PK parameters (simulated)'!$A100/'PK parameters (simulated)'!$B100)*P$1)-EXP(-'PK parameters (simulated)'!$C100*P$1))</f>
        <v>0.00012684191664803944</v>
      </c>
    </row>
    <row r="99" spans="2:16" ht="12.75">
      <c r="B99">
        <f>'PK parameters (simulated)'!$G101*(EXP(-('PK parameters (simulated)'!$A101/'PK parameters (simulated)'!$B101)*B$1)-EXP(-'PK parameters (simulated)'!$C101*B$1))</f>
        <v>0</v>
      </c>
      <c r="C99">
        <f>'PK parameters (simulated)'!$G101*(EXP(-('PK parameters (simulated)'!$A101/'PK parameters (simulated)'!$B101)*C$1)-EXP(-'PK parameters (simulated)'!$C101*C$1))</f>
        <v>0.13833097792423812</v>
      </c>
      <c r="D99">
        <f>'PK parameters (simulated)'!$G101*(EXP(-('PK parameters (simulated)'!$A101/'PK parameters (simulated)'!$B101)*D$1)-EXP(-'PK parameters (simulated)'!$C101*D$1))</f>
        <v>0.6637614057639342</v>
      </c>
      <c r="E99">
        <f>'PK parameters (simulated)'!$G101*(EXP(-('PK parameters (simulated)'!$A101/'PK parameters (simulated)'!$B101)*E$1)-EXP(-'PK parameters (simulated)'!$C101*E$1))</f>
        <v>1.2617994351705553</v>
      </c>
      <c r="F99">
        <f>'PK parameters (simulated)'!$G101*(EXP(-('PK parameters (simulated)'!$A101/'PK parameters (simulated)'!$B101)*F$1)-EXP(-'PK parameters (simulated)'!$C101*F$1))</f>
        <v>3.1010518089555945</v>
      </c>
      <c r="G99">
        <f>'PK parameters (simulated)'!$G101*(EXP(-('PK parameters (simulated)'!$A101/'PK parameters (simulated)'!$B101)*G$1)-EXP(-'PK parameters (simulated)'!$C101*G$1))</f>
        <v>4.651587716703151</v>
      </c>
      <c r="H99">
        <f>'PK parameters (simulated)'!$G101*(EXP(-('PK parameters (simulated)'!$A101/'PK parameters (simulated)'!$B101)*H$1)-EXP(-'PK parameters (simulated)'!$C101*H$1))</f>
        <v>5.4449943985320255</v>
      </c>
      <c r="I99">
        <f>'PK parameters (simulated)'!$G101*(EXP(-('PK parameters (simulated)'!$A101/'PK parameters (simulated)'!$B101)*I$1)-EXP(-'PK parameters (simulated)'!$C101*I$1))</f>
        <v>5.018726170396428</v>
      </c>
      <c r="J99">
        <f>'PK parameters (simulated)'!$G101*(EXP(-('PK parameters (simulated)'!$A101/'PK parameters (simulated)'!$B101)*J$1)-EXP(-'PK parameters (simulated)'!$C101*J$1))</f>
        <v>4.288631978190863</v>
      </c>
      <c r="K99">
        <f>'PK parameters (simulated)'!$G101*(EXP(-('PK parameters (simulated)'!$A101/'PK parameters (simulated)'!$B101)*K$1)-EXP(-'PK parameters (simulated)'!$C101*K$1))</f>
        <v>2.915811921570998</v>
      </c>
      <c r="L99">
        <f>'PK parameters (simulated)'!$G101*(EXP(-('PK parameters (simulated)'!$A101/'PK parameters (simulated)'!$B101)*L$1)-EXP(-'PK parameters (simulated)'!$C101*L$1))</f>
        <v>1.932663313078095</v>
      </c>
      <c r="M99">
        <f>'PK parameters (simulated)'!$G101*(EXP(-('PK parameters (simulated)'!$A101/'PK parameters (simulated)'!$B101)*M$1)-EXP(-'PK parameters (simulated)'!$C101*M$1))</f>
        <v>0.8400709014620168</v>
      </c>
      <c r="N99">
        <f>'PK parameters (simulated)'!$G101*(EXP(-('PK parameters (simulated)'!$A101/'PK parameters (simulated)'!$B101)*N$1)-EXP(-'PK parameters (simulated)'!$C101*N$1))</f>
        <v>0.06870491464065401</v>
      </c>
      <c r="O99">
        <f>'PK parameters (simulated)'!$G101*(EXP(-('PK parameters (simulated)'!$A101/'PK parameters (simulated)'!$B101)*O$1)-EXP(-'PK parameters (simulated)'!$C101*O$1))</f>
        <v>0.005618694605889956</v>
      </c>
      <c r="P99">
        <f>'PK parameters (simulated)'!$G101*(EXP(-('PK parameters (simulated)'!$A101/'PK parameters (simulated)'!$B101)*P$1)-EXP(-'PK parameters (simulated)'!$C101*P$1))</f>
        <v>0.00045949739026713394</v>
      </c>
    </row>
    <row r="100" spans="2:16" ht="12.75">
      <c r="B100">
        <f>'PK parameters (simulated)'!$G102*(EXP(-('PK parameters (simulated)'!$A102/'PK parameters (simulated)'!$B102)*B$1)-EXP(-'PK parameters (simulated)'!$C102*B$1))</f>
        <v>0</v>
      </c>
      <c r="C100">
        <f>'PK parameters (simulated)'!$G102*(EXP(-('PK parameters (simulated)'!$A102/'PK parameters (simulated)'!$B102)*C$1)-EXP(-'PK parameters (simulated)'!$C102*C$1))</f>
        <v>0.1330231053864396</v>
      </c>
      <c r="D100">
        <f>'PK parameters (simulated)'!$G102*(EXP(-('PK parameters (simulated)'!$A102/'PK parameters (simulated)'!$B102)*D$1)-EXP(-'PK parameters (simulated)'!$C102*D$1))</f>
        <v>0.637852844779893</v>
      </c>
      <c r="E100">
        <f>'PK parameters (simulated)'!$G102*(EXP(-('PK parameters (simulated)'!$A102/'PK parameters (simulated)'!$B102)*E$1)-EXP(-'PK parameters (simulated)'!$C102*E$1))</f>
        <v>1.2115259459751413</v>
      </c>
      <c r="F100">
        <f>'PK parameters (simulated)'!$G102*(EXP(-('PK parameters (simulated)'!$A102/'PK parameters (simulated)'!$B102)*F$1)-EXP(-'PK parameters (simulated)'!$C102*F$1))</f>
        <v>2.9680691927757676</v>
      </c>
      <c r="G100">
        <f>'PK parameters (simulated)'!$G102*(EXP(-('PK parameters (simulated)'!$A102/'PK parameters (simulated)'!$B102)*G$1)-EXP(-'PK parameters (simulated)'!$C102*G$1))</f>
        <v>4.43359887152568</v>
      </c>
      <c r="H100">
        <f>'PK parameters (simulated)'!$G102*(EXP(-('PK parameters (simulated)'!$A102/'PK parameters (simulated)'!$B102)*H$1)-EXP(-'PK parameters (simulated)'!$C102*H$1))</f>
        <v>5.156909796118589</v>
      </c>
      <c r="I100">
        <f>'PK parameters (simulated)'!$G102*(EXP(-('PK parameters (simulated)'!$A102/'PK parameters (simulated)'!$B102)*I$1)-EXP(-'PK parameters (simulated)'!$C102*I$1))</f>
        <v>4.733502412840785</v>
      </c>
      <c r="J100">
        <f>'PK parameters (simulated)'!$G102*(EXP(-('PK parameters (simulated)'!$A102/'PK parameters (simulated)'!$B102)*J$1)-EXP(-'PK parameters (simulated)'!$C102*J$1))</f>
        <v>4.034688508077666</v>
      </c>
      <c r="K100">
        <f>'PK parameters (simulated)'!$G102*(EXP(-('PK parameters (simulated)'!$A102/'PK parameters (simulated)'!$B102)*K$1)-EXP(-'PK parameters (simulated)'!$C102*K$1))</f>
        <v>2.737049490733142</v>
      </c>
      <c r="L100">
        <f>'PK parameters (simulated)'!$G102*(EXP(-('PK parameters (simulated)'!$A102/'PK parameters (simulated)'!$B102)*L$1)-EXP(-'PK parameters (simulated)'!$C102*L$1))</f>
        <v>1.8131140900579272</v>
      </c>
      <c r="M100">
        <f>'PK parameters (simulated)'!$G102*(EXP(-('PK parameters (simulated)'!$A102/'PK parameters (simulated)'!$B102)*M$1)-EXP(-'PK parameters (simulated)'!$C102*M$1))</f>
        <v>0.7880642601167933</v>
      </c>
      <c r="N100">
        <f>'PK parameters (simulated)'!$G102*(EXP(-('PK parameters (simulated)'!$A102/'PK parameters (simulated)'!$B102)*N$1)-EXP(-'PK parameters (simulated)'!$C102*N$1))</f>
        <v>0.06448181893369763</v>
      </c>
      <c r="O100">
        <f>'PK parameters (simulated)'!$G102*(EXP(-('PK parameters (simulated)'!$A102/'PK parameters (simulated)'!$B102)*O$1)-EXP(-'PK parameters (simulated)'!$C102*O$1))</f>
        <v>0.00527587011337879</v>
      </c>
      <c r="P100">
        <f>'PK parameters (simulated)'!$G102*(EXP(-('PK parameters (simulated)'!$A102/'PK parameters (simulated)'!$B102)*P$1)-EXP(-'PK parameters (simulated)'!$C102*P$1))</f>
        <v>0.00043166904813157634</v>
      </c>
    </row>
    <row r="101" spans="2:16" ht="12.75">
      <c r="B101">
        <f>'PK parameters (simulated)'!$G103*(EXP(-('PK parameters (simulated)'!$A103/'PK parameters (simulated)'!$B103)*B$1)-EXP(-'PK parameters (simulated)'!$C103*B$1))</f>
        <v>0</v>
      </c>
      <c r="C101">
        <f>'PK parameters (simulated)'!$G103*(EXP(-('PK parameters (simulated)'!$A103/'PK parameters (simulated)'!$B103)*C$1)-EXP(-'PK parameters (simulated)'!$C103*C$1))</f>
        <v>0.15703294075508847</v>
      </c>
      <c r="D101">
        <f>'PK parameters (simulated)'!$G103*(EXP(-('PK parameters (simulated)'!$A103/'PK parameters (simulated)'!$B103)*D$1)-EXP(-'PK parameters (simulated)'!$C103*D$1))</f>
        <v>0.7505773465129438</v>
      </c>
      <c r="E101">
        <f>'PK parameters (simulated)'!$G103*(EXP(-('PK parameters (simulated)'!$A103/'PK parameters (simulated)'!$B103)*E$1)-EXP(-'PK parameters (simulated)'!$C103*E$1))</f>
        <v>1.4201311611866088</v>
      </c>
      <c r="F101">
        <f>'PK parameters (simulated)'!$G103*(EXP(-('PK parameters (simulated)'!$A103/'PK parameters (simulated)'!$B103)*F$1)-EXP(-'PK parameters (simulated)'!$C103*F$1))</f>
        <v>3.430698194456367</v>
      </c>
      <c r="G101">
        <f>'PK parameters (simulated)'!$G103*(EXP(-('PK parameters (simulated)'!$A103/'PK parameters (simulated)'!$B103)*G$1)-EXP(-'PK parameters (simulated)'!$C103*G$1))</f>
        <v>5.039427743458135</v>
      </c>
      <c r="H101">
        <f>'PK parameters (simulated)'!$G103*(EXP(-('PK parameters (simulated)'!$A103/'PK parameters (simulated)'!$B103)*H$1)-EXP(-'PK parameters (simulated)'!$C103*H$1))</f>
        <v>5.748167223664164</v>
      </c>
      <c r="I101">
        <f>'PK parameters (simulated)'!$G103*(EXP(-('PK parameters (simulated)'!$A103/'PK parameters (simulated)'!$B103)*I$1)-EXP(-'PK parameters (simulated)'!$C103*I$1))</f>
        <v>5.253289313449651</v>
      </c>
      <c r="J101">
        <f>'PK parameters (simulated)'!$G103*(EXP(-('PK parameters (simulated)'!$A103/'PK parameters (simulated)'!$B103)*J$1)-EXP(-'PK parameters (simulated)'!$C103*J$1))</f>
        <v>4.505518557060467</v>
      </c>
      <c r="K101">
        <f>'PK parameters (simulated)'!$G103*(EXP(-('PK parameters (simulated)'!$A103/'PK parameters (simulated)'!$B103)*K$1)-EXP(-'PK parameters (simulated)'!$C103*K$1))</f>
        <v>3.1470474680048093</v>
      </c>
      <c r="L101">
        <f>'PK parameters (simulated)'!$G103*(EXP(-('PK parameters (simulated)'!$A103/'PK parameters (simulated)'!$B103)*L$1)-EXP(-'PK parameters (simulated)'!$C103*L$1))</f>
        <v>2.1653662912447516</v>
      </c>
      <c r="M101">
        <f>'PK parameters (simulated)'!$G103*(EXP(-('PK parameters (simulated)'!$A103/'PK parameters (simulated)'!$B103)*M$1)-EXP(-'PK parameters (simulated)'!$C103*M$1))</f>
        <v>1.020526510692506</v>
      </c>
      <c r="N101">
        <f>'PK parameters (simulated)'!$G103*(EXP(-('PK parameters (simulated)'!$A103/'PK parameters (simulated)'!$B103)*N$1)-EXP(-'PK parameters (simulated)'!$C103*N$1))</f>
        <v>0.1067057571390758</v>
      </c>
      <c r="O101">
        <f>'PK parameters (simulated)'!$G103*(EXP(-('PK parameters (simulated)'!$A103/'PK parameters (simulated)'!$B103)*O$1)-EXP(-'PK parameters (simulated)'!$C103*O$1))</f>
        <v>0.011157010868191609</v>
      </c>
      <c r="P101">
        <f>'PK parameters (simulated)'!$G103*(EXP(-('PK parameters (simulated)'!$A103/'PK parameters (simulated)'!$B103)*P$1)-EXP(-'PK parameters (simulated)'!$C103*P$1))</f>
        <v>0.0011665620941366688</v>
      </c>
    </row>
    <row r="102" spans="2:16" ht="12.75">
      <c r="B102">
        <f>'PK parameters (simulated)'!$G104*(EXP(-('PK parameters (simulated)'!$A104/'PK parameters (simulated)'!$B104)*B$1)-EXP(-'PK parameters (simulated)'!$C104*B$1))</f>
        <v>0</v>
      </c>
      <c r="C102">
        <f>'PK parameters (simulated)'!$G104*(EXP(-('PK parameters (simulated)'!$A104/'PK parameters (simulated)'!$B104)*C$1)-EXP(-'PK parameters (simulated)'!$C104*C$1))</f>
        <v>0.1476423691664986</v>
      </c>
      <c r="D102">
        <f>'PK parameters (simulated)'!$G104*(EXP(-('PK parameters (simulated)'!$A104/'PK parameters (simulated)'!$B104)*D$1)-EXP(-'PK parameters (simulated)'!$C104*D$1))</f>
        <v>0.7115049817002085</v>
      </c>
      <c r="E102">
        <f>'PK parameters (simulated)'!$G104*(EXP(-('PK parameters (simulated)'!$A104/'PK parameters (simulated)'!$B104)*E$1)-EXP(-'PK parameters (simulated)'!$C104*E$1))</f>
        <v>1.35978506336923</v>
      </c>
      <c r="F102">
        <f>'PK parameters (simulated)'!$G104*(EXP(-('PK parameters (simulated)'!$A104/'PK parameters (simulated)'!$B104)*F$1)-EXP(-'PK parameters (simulated)'!$C104*F$1))</f>
        <v>3.41129995876729</v>
      </c>
      <c r="G102">
        <f>'PK parameters (simulated)'!$G104*(EXP(-('PK parameters (simulated)'!$A104/'PK parameters (simulated)'!$B104)*G$1)-EXP(-'PK parameters (simulated)'!$C104*G$1))</f>
        <v>5.265626333368957</v>
      </c>
      <c r="H102">
        <f>'PK parameters (simulated)'!$G104*(EXP(-('PK parameters (simulated)'!$A104/'PK parameters (simulated)'!$B104)*H$1)-EXP(-'PK parameters (simulated)'!$C104*H$1))</f>
        <v>6.478738745640477</v>
      </c>
      <c r="I102">
        <f>'PK parameters (simulated)'!$G104*(EXP(-('PK parameters (simulated)'!$A104/'PK parameters (simulated)'!$B104)*I$1)-EXP(-'PK parameters (simulated)'!$C104*I$1))</f>
        <v>6.223514519835036</v>
      </c>
      <c r="J102">
        <f>'PK parameters (simulated)'!$G104*(EXP(-('PK parameters (simulated)'!$A104/'PK parameters (simulated)'!$B104)*J$1)-EXP(-'PK parameters (simulated)'!$C104*J$1))</f>
        <v>5.5068229182823965</v>
      </c>
      <c r="K102">
        <f>'PK parameters (simulated)'!$G104*(EXP(-('PK parameters (simulated)'!$A104/'PK parameters (simulated)'!$B104)*K$1)-EXP(-'PK parameters (simulated)'!$C104*K$1))</f>
        <v>3.9669003392460764</v>
      </c>
      <c r="L102">
        <f>'PK parameters (simulated)'!$G104*(EXP(-('PK parameters (simulated)'!$A104/'PK parameters (simulated)'!$B104)*L$1)-EXP(-'PK parameters (simulated)'!$C104*L$1))</f>
        <v>2.765074160355274</v>
      </c>
      <c r="M102">
        <f>'PK parameters (simulated)'!$G104*(EXP(-('PK parameters (simulated)'!$A104/'PK parameters (simulated)'!$B104)*M$1)-EXP(-'PK parameters (simulated)'!$C104*M$1))</f>
        <v>1.3215456129662824</v>
      </c>
      <c r="N102">
        <f>'PK parameters (simulated)'!$G104*(EXP(-('PK parameters (simulated)'!$A104/'PK parameters (simulated)'!$B104)*N$1)-EXP(-'PK parameters (simulated)'!$C104*N$1))</f>
        <v>0.14313588639235378</v>
      </c>
      <c r="O102">
        <f>'PK parameters (simulated)'!$G104*(EXP(-('PK parameters (simulated)'!$A104/'PK parameters (simulated)'!$B104)*O$1)-EXP(-'PK parameters (simulated)'!$C104*O$1))</f>
        <v>0.01550060605591164</v>
      </c>
      <c r="P102">
        <f>'PK parameters (simulated)'!$G104*(EXP(-('PK parameters (simulated)'!$A104/'PK parameters (simulated)'!$B104)*P$1)-EXP(-'PK parameters (simulated)'!$C104*P$1))</f>
        <v>0.0016786061732540663</v>
      </c>
    </row>
    <row r="103" spans="2:16" ht="12.75">
      <c r="B103">
        <f>'PK parameters (simulated)'!$G105*(EXP(-('PK parameters (simulated)'!$A105/'PK parameters (simulated)'!$B105)*B$1)-EXP(-'PK parameters (simulated)'!$C105*B$1))</f>
        <v>0</v>
      </c>
      <c r="C103">
        <f>'PK parameters (simulated)'!$G105*(EXP(-('PK parameters (simulated)'!$A105/'PK parameters (simulated)'!$B105)*C$1)-EXP(-'PK parameters (simulated)'!$C105*C$1))</f>
        <v>0.10885126855804633</v>
      </c>
      <c r="D103">
        <f>'PK parameters (simulated)'!$G105*(EXP(-('PK parameters (simulated)'!$A105/'PK parameters (simulated)'!$B105)*D$1)-EXP(-'PK parameters (simulated)'!$C105*D$1))</f>
        <v>0.5278428824587165</v>
      </c>
      <c r="E103">
        <f>'PK parameters (simulated)'!$G105*(EXP(-('PK parameters (simulated)'!$A105/'PK parameters (simulated)'!$B105)*E$1)-EXP(-'PK parameters (simulated)'!$C105*E$1))</f>
        <v>1.0165253988997098</v>
      </c>
      <c r="F103">
        <f>'PK parameters (simulated)'!$G105*(EXP(-('PK parameters (simulated)'!$A105/'PK parameters (simulated)'!$B105)*F$1)-EXP(-'PK parameters (simulated)'!$C105*F$1))</f>
        <v>2.6253825536141644</v>
      </c>
      <c r="G103">
        <f>'PK parameters (simulated)'!$G105*(EXP(-('PK parameters (simulated)'!$A105/'PK parameters (simulated)'!$B105)*G$1)-EXP(-'PK parameters (simulated)'!$C105*G$1))</f>
        <v>4.214070805429798</v>
      </c>
      <c r="H103">
        <f>'PK parameters (simulated)'!$G105*(EXP(-('PK parameters (simulated)'!$A105/'PK parameters (simulated)'!$B105)*H$1)-EXP(-'PK parameters (simulated)'!$C105*H$1))</f>
        <v>5.520242213131356</v>
      </c>
      <c r="I103">
        <f>'PK parameters (simulated)'!$G105*(EXP(-('PK parameters (simulated)'!$A105/'PK parameters (simulated)'!$B105)*I$1)-EXP(-'PK parameters (simulated)'!$C105*I$1))</f>
        <v>5.541466109271386</v>
      </c>
      <c r="J103">
        <f>'PK parameters (simulated)'!$G105*(EXP(-('PK parameters (simulated)'!$A105/'PK parameters (simulated)'!$B105)*J$1)-EXP(-'PK parameters (simulated)'!$C105*J$1))</f>
        <v>5.045506366601514</v>
      </c>
      <c r="K103">
        <f>'PK parameters (simulated)'!$G105*(EXP(-('PK parameters (simulated)'!$A105/'PK parameters (simulated)'!$B105)*K$1)-EXP(-'PK parameters (simulated)'!$C105*K$1))</f>
        <v>3.7239797741072724</v>
      </c>
      <c r="L103">
        <f>'PK parameters (simulated)'!$G105*(EXP(-('PK parameters (simulated)'!$A105/'PK parameters (simulated)'!$B105)*L$1)-EXP(-'PK parameters (simulated)'!$C105*L$1))</f>
        <v>2.592437587716301</v>
      </c>
      <c r="M103">
        <f>'PK parameters (simulated)'!$G105*(EXP(-('PK parameters (simulated)'!$A105/'PK parameters (simulated)'!$B105)*M$1)-EXP(-'PK parameters (simulated)'!$C105*M$1))</f>
        <v>1.2015745561419995</v>
      </c>
      <c r="N103">
        <f>'PK parameters (simulated)'!$G105*(EXP(-('PK parameters (simulated)'!$A105/'PK parameters (simulated)'!$B105)*N$1)-EXP(-'PK parameters (simulated)'!$C105*N$1))</f>
        <v>0.11510387969384062</v>
      </c>
      <c r="O103">
        <f>'PK parameters (simulated)'!$G105*(EXP(-('PK parameters (simulated)'!$A105/'PK parameters (simulated)'!$B105)*O$1)-EXP(-'PK parameters (simulated)'!$C105*O$1))</f>
        <v>0.011005518465021713</v>
      </c>
      <c r="P103">
        <f>'PK parameters (simulated)'!$G105*(EXP(-('PK parameters (simulated)'!$A105/'PK parameters (simulated)'!$B105)*P$1)-EXP(-'PK parameters (simulated)'!$C105*P$1))</f>
        <v>0.0010522756119985075</v>
      </c>
    </row>
    <row r="104" spans="2:16" ht="12.75">
      <c r="B104">
        <f>'PK parameters (simulated)'!$G106*(EXP(-('PK parameters (simulated)'!$A106/'PK parameters (simulated)'!$B106)*B$1)-EXP(-'PK parameters (simulated)'!$C106*B$1))</f>
        <v>0</v>
      </c>
      <c r="C104">
        <f>'PK parameters (simulated)'!$G106*(EXP(-('PK parameters (simulated)'!$A106/'PK parameters (simulated)'!$B106)*C$1)-EXP(-'PK parameters (simulated)'!$C106*C$1))</f>
        <v>0.20692799368438577</v>
      </c>
      <c r="D104">
        <f>'PK parameters (simulated)'!$G106*(EXP(-('PK parameters (simulated)'!$A106/'PK parameters (simulated)'!$B106)*D$1)-EXP(-'PK parameters (simulated)'!$C106*D$1))</f>
        <v>0.9876836739683357</v>
      </c>
      <c r="E104">
        <f>'PK parameters (simulated)'!$G106*(EXP(-('PK parameters (simulated)'!$A106/'PK parameters (simulated)'!$B106)*E$1)-EXP(-'PK parameters (simulated)'!$C106*E$1))</f>
        <v>1.8655700078090094</v>
      </c>
      <c r="F104">
        <f>'PK parameters (simulated)'!$G106*(EXP(-('PK parameters (simulated)'!$A106/'PK parameters (simulated)'!$B106)*F$1)-EXP(-'PK parameters (simulated)'!$C106*F$1))</f>
        <v>4.478278481211364</v>
      </c>
      <c r="G104">
        <f>'PK parameters (simulated)'!$G106*(EXP(-('PK parameters (simulated)'!$A106/'PK parameters (simulated)'!$B106)*G$1)-EXP(-'PK parameters (simulated)'!$C106*G$1))</f>
        <v>6.524847051824519</v>
      </c>
      <c r="H104">
        <f>'PK parameters (simulated)'!$G106*(EXP(-('PK parameters (simulated)'!$A106/'PK parameters (simulated)'!$B106)*H$1)-EXP(-'PK parameters (simulated)'!$C106*H$1))</f>
        <v>7.354555564439357</v>
      </c>
      <c r="I104">
        <f>'PK parameters (simulated)'!$G106*(EXP(-('PK parameters (simulated)'!$A106/'PK parameters (simulated)'!$B106)*I$1)-EXP(-'PK parameters (simulated)'!$C106*I$1))</f>
        <v>6.672607566161641</v>
      </c>
      <c r="J104">
        <f>'PK parameters (simulated)'!$G106*(EXP(-('PK parameters (simulated)'!$A106/'PK parameters (simulated)'!$B106)*J$1)-EXP(-'PK parameters (simulated)'!$C106*J$1))</f>
        <v>5.698301406699078</v>
      </c>
      <c r="K104">
        <f>'PK parameters (simulated)'!$G106*(EXP(-('PK parameters (simulated)'!$A106/'PK parameters (simulated)'!$B106)*K$1)-EXP(-'PK parameters (simulated)'!$C106*K$1))</f>
        <v>3.963261120519602</v>
      </c>
      <c r="L104">
        <f>'PK parameters (simulated)'!$G106*(EXP(-('PK parameters (simulated)'!$A106/'PK parameters (simulated)'!$B106)*L$1)-EXP(-'PK parameters (simulated)'!$C106*L$1))</f>
        <v>2.72069440837356</v>
      </c>
      <c r="M104">
        <f>'PK parameters (simulated)'!$G106*(EXP(-('PK parameters (simulated)'!$A106/'PK parameters (simulated)'!$B106)*M$1)-EXP(-'PK parameters (simulated)'!$C106*M$1))</f>
        <v>1.2775127950380047</v>
      </c>
      <c r="N104">
        <f>'PK parameters (simulated)'!$G106*(EXP(-('PK parameters (simulated)'!$A106/'PK parameters (simulated)'!$B106)*N$1)-EXP(-'PK parameters (simulated)'!$C106*N$1))</f>
        <v>0.1321442736906464</v>
      </c>
      <c r="O104">
        <f>'PK parameters (simulated)'!$G106*(EXP(-('PK parameters (simulated)'!$A106/'PK parameters (simulated)'!$B106)*O$1)-EXP(-'PK parameters (simulated)'!$C106*O$1))</f>
        <v>0.013668764375936088</v>
      </c>
      <c r="P104">
        <f>'PK parameters (simulated)'!$G106*(EXP(-('PK parameters (simulated)'!$A106/'PK parameters (simulated)'!$B106)*P$1)-EXP(-'PK parameters (simulated)'!$C106*P$1))</f>
        <v>0.0014138722348085615</v>
      </c>
    </row>
    <row r="105" spans="2:16" ht="12.75">
      <c r="B105">
        <f>'PK parameters (simulated)'!$G107*(EXP(-('PK parameters (simulated)'!$A107/'PK parameters (simulated)'!$B107)*B$1)-EXP(-'PK parameters (simulated)'!$C107*B$1))</f>
        <v>0</v>
      </c>
      <c r="C105">
        <f>'PK parameters (simulated)'!$G107*(EXP(-('PK parameters (simulated)'!$A107/'PK parameters (simulated)'!$B107)*C$1)-EXP(-'PK parameters (simulated)'!$C107*C$1))</f>
        <v>0.14986417433559637</v>
      </c>
      <c r="D105">
        <f>'PK parameters (simulated)'!$G107*(EXP(-('PK parameters (simulated)'!$A107/'PK parameters (simulated)'!$B107)*D$1)-EXP(-'PK parameters (simulated)'!$C107*D$1))</f>
        <v>0.7190188607819649</v>
      </c>
      <c r="E105">
        <f>'PK parameters (simulated)'!$G107*(EXP(-('PK parameters (simulated)'!$A107/'PK parameters (simulated)'!$B107)*E$1)-EXP(-'PK parameters (simulated)'!$C107*E$1))</f>
        <v>1.3668121728807372</v>
      </c>
      <c r="F105">
        <f>'PK parameters (simulated)'!$G107*(EXP(-('PK parameters (simulated)'!$A107/'PK parameters (simulated)'!$B107)*F$1)-EXP(-'PK parameters (simulated)'!$C107*F$1))</f>
        <v>3.363355654548475</v>
      </c>
      <c r="G105">
        <f>'PK parameters (simulated)'!$G107*(EXP(-('PK parameters (simulated)'!$A107/'PK parameters (simulated)'!$B107)*G$1)-EXP(-'PK parameters (simulated)'!$C107*G$1))</f>
        <v>5.074578724525366</v>
      </c>
      <c r="H105">
        <f>'PK parameters (simulated)'!$G107*(EXP(-('PK parameters (simulated)'!$A107/'PK parameters (simulated)'!$B107)*H$1)-EXP(-'PK parameters (simulated)'!$C107*H$1))</f>
        <v>6.089002049091039</v>
      </c>
      <c r="I105">
        <f>'PK parameters (simulated)'!$G107*(EXP(-('PK parameters (simulated)'!$A107/'PK parameters (simulated)'!$B107)*I$1)-EXP(-'PK parameters (simulated)'!$C107*I$1))</f>
        <v>5.835964567241634</v>
      </c>
      <c r="J105">
        <f>'PK parameters (simulated)'!$G107*(EXP(-('PK parameters (simulated)'!$A107/'PK parameters (simulated)'!$B107)*J$1)-EXP(-'PK parameters (simulated)'!$C107*J$1))</f>
        <v>5.238437403844873</v>
      </c>
      <c r="K105">
        <f>'PK parameters (simulated)'!$G107*(EXP(-('PK parameters (simulated)'!$A107/'PK parameters (simulated)'!$B107)*K$1)-EXP(-'PK parameters (simulated)'!$C107*K$1))</f>
        <v>3.9955624417660203</v>
      </c>
      <c r="L105">
        <f>'PK parameters (simulated)'!$G107*(EXP(-('PK parameters (simulated)'!$A107/'PK parameters (simulated)'!$B107)*L$1)-EXP(-'PK parameters (simulated)'!$C107*L$1))</f>
        <v>2.997701354802623</v>
      </c>
      <c r="M105">
        <f>'PK parameters (simulated)'!$G107*(EXP(-('PK parameters (simulated)'!$A107/'PK parameters (simulated)'!$B107)*M$1)-EXP(-'PK parameters (simulated)'!$C107*M$1))</f>
        <v>1.6785261629759693</v>
      </c>
      <c r="N105">
        <f>'PK parameters (simulated)'!$G107*(EXP(-('PK parameters (simulated)'!$A107/'PK parameters (simulated)'!$B107)*N$1)-EXP(-'PK parameters (simulated)'!$C107*N$1))</f>
        <v>0.29424399529088785</v>
      </c>
      <c r="O105">
        <f>'PK parameters (simulated)'!$G107*(EXP(-('PK parameters (simulated)'!$A107/'PK parameters (simulated)'!$B107)*O$1)-EXP(-'PK parameters (simulated)'!$C107*O$1))</f>
        <v>0.05158009745998635</v>
      </c>
      <c r="P105">
        <f>'PK parameters (simulated)'!$G107*(EXP(-('PK parameters (simulated)'!$A107/'PK parameters (simulated)'!$B107)*P$1)-EXP(-'PK parameters (simulated)'!$C107*P$1))</f>
        <v>0.009041837713652193</v>
      </c>
    </row>
    <row r="106" spans="2:16" ht="12.75">
      <c r="B106">
        <f>'PK parameters (simulated)'!$G108*(EXP(-('PK parameters (simulated)'!$A108/'PK parameters (simulated)'!$B108)*B$1)-EXP(-'PK parameters (simulated)'!$C108*B$1))</f>
        <v>0</v>
      </c>
      <c r="C106">
        <f>'PK parameters (simulated)'!$G108*(EXP(-('PK parameters (simulated)'!$A108/'PK parameters (simulated)'!$B108)*C$1)-EXP(-'PK parameters (simulated)'!$C108*C$1))</f>
        <v>0.1320438674163705</v>
      </c>
      <c r="D106">
        <f>'PK parameters (simulated)'!$G108*(EXP(-('PK parameters (simulated)'!$A108/'PK parameters (simulated)'!$B108)*D$1)-EXP(-'PK parameters (simulated)'!$C108*D$1))</f>
        <v>0.6354335168527109</v>
      </c>
      <c r="E106">
        <f>'PK parameters (simulated)'!$G108*(EXP(-('PK parameters (simulated)'!$A108/'PK parameters (simulated)'!$B108)*E$1)-EXP(-'PK parameters (simulated)'!$C108*E$1))</f>
        <v>1.21235269789078</v>
      </c>
      <c r="F106">
        <f>'PK parameters (simulated)'!$G108*(EXP(-('PK parameters (simulated)'!$A108/'PK parameters (simulated)'!$B108)*F$1)-EXP(-'PK parameters (simulated)'!$C108*F$1))</f>
        <v>3.023692061650652</v>
      </c>
      <c r="G106">
        <f>'PK parameters (simulated)'!$G108*(EXP(-('PK parameters (simulated)'!$A108/'PK parameters (simulated)'!$B108)*G$1)-EXP(-'PK parameters (simulated)'!$C108*G$1))</f>
        <v>4.638899304441255</v>
      </c>
      <c r="H106">
        <f>'PK parameters (simulated)'!$G108*(EXP(-('PK parameters (simulated)'!$A108/'PK parameters (simulated)'!$B108)*H$1)-EXP(-'PK parameters (simulated)'!$C108*H$1))</f>
        <v>5.689204183109893</v>
      </c>
      <c r="I106">
        <f>'PK parameters (simulated)'!$G108*(EXP(-('PK parameters (simulated)'!$A108/'PK parameters (simulated)'!$B108)*I$1)-EXP(-'PK parameters (simulated)'!$C108*I$1))</f>
        <v>5.503507602059808</v>
      </c>
      <c r="J106">
        <f>'PK parameters (simulated)'!$G108*(EXP(-('PK parameters (simulated)'!$A108/'PK parameters (simulated)'!$B108)*J$1)-EXP(-'PK parameters (simulated)'!$C108*J$1))</f>
        <v>4.942079396541003</v>
      </c>
      <c r="K106">
        <f>'PK parameters (simulated)'!$G108*(EXP(-('PK parameters (simulated)'!$A108/'PK parameters (simulated)'!$B108)*K$1)-EXP(-'PK parameters (simulated)'!$C108*K$1))</f>
        <v>3.718819635333409</v>
      </c>
      <c r="L106">
        <f>'PK parameters (simulated)'!$G108*(EXP(-('PK parameters (simulated)'!$A108/'PK parameters (simulated)'!$B108)*L$1)-EXP(-'PK parameters (simulated)'!$C108*L$1))</f>
        <v>2.731614676628014</v>
      </c>
      <c r="M106">
        <f>'PK parameters (simulated)'!$G108*(EXP(-('PK parameters (simulated)'!$A108/'PK parameters (simulated)'!$B108)*M$1)-EXP(-'PK parameters (simulated)'!$C108*M$1))</f>
        <v>1.4594828078444404</v>
      </c>
      <c r="N106">
        <f>'PK parameters (simulated)'!$G108*(EXP(-('PK parameters (simulated)'!$A108/'PK parameters (simulated)'!$B108)*N$1)-EXP(-'PK parameters (simulated)'!$C108*N$1))</f>
        <v>0.22179327015553046</v>
      </c>
      <c r="O106">
        <f>'PK parameters (simulated)'!$G108*(EXP(-('PK parameters (simulated)'!$A108/'PK parameters (simulated)'!$B108)*O$1)-EXP(-'PK parameters (simulated)'!$C108*O$1))</f>
        <v>0.03370372146211414</v>
      </c>
      <c r="P106">
        <f>'PK parameters (simulated)'!$G108*(EXP(-('PK parameters (simulated)'!$A108/'PK parameters (simulated)'!$B108)*P$1)-EXP(-'PK parameters (simulated)'!$C108*P$1))</f>
        <v>0.005121619953648454</v>
      </c>
    </row>
    <row r="107" spans="2:16" ht="12.75">
      <c r="B107">
        <f>'PK parameters (simulated)'!$G109*(EXP(-('PK parameters (simulated)'!$A109/'PK parameters (simulated)'!$B109)*B$1)-EXP(-'PK parameters (simulated)'!$C109*B$1))</f>
        <v>0</v>
      </c>
      <c r="C107">
        <f>'PK parameters (simulated)'!$G109*(EXP(-('PK parameters (simulated)'!$A109/'PK parameters (simulated)'!$B109)*C$1)-EXP(-'PK parameters (simulated)'!$C109*C$1))</f>
        <v>0.14920404805389492</v>
      </c>
      <c r="D107">
        <f>'PK parameters (simulated)'!$G109*(EXP(-('PK parameters (simulated)'!$A109/'PK parameters (simulated)'!$B109)*D$1)-EXP(-'PK parameters (simulated)'!$C109*D$1))</f>
        <v>0.7152319069503872</v>
      </c>
      <c r="E107">
        <f>'PK parameters (simulated)'!$G109*(EXP(-('PK parameters (simulated)'!$A109/'PK parameters (simulated)'!$B109)*E$1)-EXP(-'PK parameters (simulated)'!$C109*E$1))</f>
        <v>1.3579350589126926</v>
      </c>
      <c r="F107">
        <f>'PK parameters (simulated)'!$G109*(EXP(-('PK parameters (simulated)'!$A109/'PK parameters (simulated)'!$B109)*F$1)-EXP(-'PK parameters (simulated)'!$C109*F$1))</f>
        <v>3.319447660294408</v>
      </c>
      <c r="G107">
        <f>'PK parameters (simulated)'!$G109*(EXP(-('PK parameters (simulated)'!$A109/'PK parameters (simulated)'!$B109)*G$1)-EXP(-'PK parameters (simulated)'!$C109*G$1))</f>
        <v>4.934308228110556</v>
      </c>
      <c r="H107">
        <f>'PK parameters (simulated)'!$G109*(EXP(-('PK parameters (simulated)'!$A109/'PK parameters (simulated)'!$B109)*H$1)-EXP(-'PK parameters (simulated)'!$C109*H$1))</f>
        <v>5.653292312400808</v>
      </c>
      <c r="I107">
        <f>'PK parameters (simulated)'!$G109*(EXP(-('PK parameters (simulated)'!$A109/'PK parameters (simulated)'!$B109)*I$1)-EXP(-'PK parameters (simulated)'!$C109*I$1))</f>
        <v>5.080708085735602</v>
      </c>
      <c r="J107">
        <f>'PK parameters (simulated)'!$G109*(EXP(-('PK parameters (simulated)'!$A109/'PK parameters (simulated)'!$B109)*J$1)-EXP(-'PK parameters (simulated)'!$C109*J$1))</f>
        <v>4.221230616029312</v>
      </c>
      <c r="K107">
        <f>'PK parameters (simulated)'!$G109*(EXP(-('PK parameters (simulated)'!$A109/'PK parameters (simulated)'!$B109)*K$1)-EXP(-'PK parameters (simulated)'!$C109*K$1))</f>
        <v>2.6992144272667753</v>
      </c>
      <c r="L107">
        <f>'PK parameters (simulated)'!$G109*(EXP(-('PK parameters (simulated)'!$A109/'PK parameters (simulated)'!$B109)*L$1)-EXP(-'PK parameters (simulated)'!$C109*L$1))</f>
        <v>1.6774269812694798</v>
      </c>
      <c r="M107">
        <f>'PK parameters (simulated)'!$G109*(EXP(-('PK parameters (simulated)'!$A109/'PK parameters (simulated)'!$B109)*M$1)-EXP(-'PK parameters (simulated)'!$C109*M$1))</f>
        <v>0.6395036338172565</v>
      </c>
      <c r="N107">
        <f>'PK parameters (simulated)'!$G109*(EXP(-('PK parameters (simulated)'!$A109/'PK parameters (simulated)'!$B109)*N$1)-EXP(-'PK parameters (simulated)'!$C109*N$1))</f>
        <v>0.035239856687276194</v>
      </c>
      <c r="O107">
        <f>'PK parameters (simulated)'!$G109*(EXP(-('PK parameters (simulated)'!$A109/'PK parameters (simulated)'!$B109)*O$1)-EXP(-'PK parameters (simulated)'!$C109*O$1))</f>
        <v>0.0019417241429865526</v>
      </c>
      <c r="P107">
        <f>'PK parameters (simulated)'!$G109*(EXP(-('PK parameters (simulated)'!$A109/'PK parameters (simulated)'!$B109)*P$1)-EXP(-'PK parameters (simulated)'!$C109*P$1))</f>
        <v>0.00010698944245066783</v>
      </c>
    </row>
    <row r="108" spans="2:16" ht="12.75">
      <c r="B108">
        <f>'PK parameters (simulated)'!$G110*(EXP(-('PK parameters (simulated)'!$A110/'PK parameters (simulated)'!$B110)*B$1)-EXP(-'PK parameters (simulated)'!$C110*B$1))</f>
        <v>0</v>
      </c>
      <c r="C108">
        <f>'PK parameters (simulated)'!$G110*(EXP(-('PK parameters (simulated)'!$A110/'PK parameters (simulated)'!$B110)*C$1)-EXP(-'PK parameters (simulated)'!$C110*C$1))</f>
        <v>0.14478382784141575</v>
      </c>
      <c r="D108">
        <f>'PK parameters (simulated)'!$G110*(EXP(-('PK parameters (simulated)'!$A110/'PK parameters (simulated)'!$B110)*D$1)-EXP(-'PK parameters (simulated)'!$C110*D$1))</f>
        <v>0.7003190882652675</v>
      </c>
      <c r="E108">
        <f>'PK parameters (simulated)'!$G110*(EXP(-('PK parameters (simulated)'!$A110/'PK parameters (simulated)'!$B110)*E$1)-EXP(-'PK parameters (simulated)'!$C110*E$1))</f>
        <v>1.3444851187428037</v>
      </c>
      <c r="F108">
        <f>'PK parameters (simulated)'!$G110*(EXP(-('PK parameters (simulated)'!$A110/'PK parameters (simulated)'!$B110)*F$1)-EXP(-'PK parameters (simulated)'!$C110*F$1))</f>
        <v>3.4307658050716334</v>
      </c>
      <c r="G108">
        <f>'PK parameters (simulated)'!$G110*(EXP(-('PK parameters (simulated)'!$A110/'PK parameters (simulated)'!$B110)*G$1)-EXP(-'PK parameters (simulated)'!$C110*G$1))</f>
        <v>5.41453201620061</v>
      </c>
      <c r="H108">
        <f>'PK parameters (simulated)'!$G110*(EXP(-('PK parameters (simulated)'!$A110/'PK parameters (simulated)'!$B110)*H$1)-EXP(-'PK parameters (simulated)'!$C110*H$1))</f>
        <v>6.885671688148027</v>
      </c>
      <c r="I108">
        <f>'PK parameters (simulated)'!$G110*(EXP(-('PK parameters (simulated)'!$A110/'PK parameters (simulated)'!$B110)*I$1)-EXP(-'PK parameters (simulated)'!$C110*I$1))</f>
        <v>6.7447380250884565</v>
      </c>
      <c r="J108">
        <f>'PK parameters (simulated)'!$G110*(EXP(-('PK parameters (simulated)'!$A110/'PK parameters (simulated)'!$B110)*J$1)-EXP(-'PK parameters (simulated)'!$C110*J$1))</f>
        <v>6.018906182990338</v>
      </c>
      <c r="K108">
        <f>'PK parameters (simulated)'!$G110*(EXP(-('PK parameters (simulated)'!$A110/'PK parameters (simulated)'!$B110)*K$1)-EXP(-'PK parameters (simulated)'!$C110*K$1))</f>
        <v>4.310671071962691</v>
      </c>
      <c r="L108">
        <f>'PK parameters (simulated)'!$G110*(EXP(-('PK parameters (simulated)'!$A110/'PK parameters (simulated)'!$B110)*L$1)-EXP(-'PK parameters (simulated)'!$C110*L$1))</f>
        <v>2.937126216927208</v>
      </c>
      <c r="M108">
        <f>'PK parameters (simulated)'!$G110*(EXP(-('PK parameters (simulated)'!$A110/'PK parameters (simulated)'!$B110)*M$1)-EXP(-'PK parameters (simulated)'!$C110*M$1))</f>
        <v>1.3185590845623731</v>
      </c>
      <c r="N108">
        <f>'PK parameters (simulated)'!$G110*(EXP(-('PK parameters (simulated)'!$A110/'PK parameters (simulated)'!$B110)*N$1)-EXP(-'PK parameters (simulated)'!$C110*N$1))</f>
        <v>0.11643153712892317</v>
      </c>
      <c r="O108">
        <f>'PK parameters (simulated)'!$G110*(EXP(-('PK parameters (simulated)'!$A110/'PK parameters (simulated)'!$B110)*O$1)-EXP(-'PK parameters (simulated)'!$C110*O$1))</f>
        <v>0.010272021914722887</v>
      </c>
      <c r="P108">
        <f>'PK parameters (simulated)'!$G110*(EXP(-('PK parameters (simulated)'!$A110/'PK parameters (simulated)'!$B110)*P$1)-EXP(-'PK parameters (simulated)'!$C110*P$1))</f>
        <v>0.0009062351447799738</v>
      </c>
    </row>
    <row r="109" spans="2:16" ht="12.75">
      <c r="B109">
        <f>'PK parameters (simulated)'!$G111*(EXP(-('PK parameters (simulated)'!$A111/'PK parameters (simulated)'!$B111)*B$1)-EXP(-'PK parameters (simulated)'!$C111*B$1))</f>
        <v>0</v>
      </c>
      <c r="C109">
        <f>'PK parameters (simulated)'!$G111*(EXP(-('PK parameters (simulated)'!$A111/'PK parameters (simulated)'!$B111)*C$1)-EXP(-'PK parameters (simulated)'!$C111*C$1))</f>
        <v>0.21031079333115743</v>
      </c>
      <c r="D109">
        <f>'PK parameters (simulated)'!$G111*(EXP(-('PK parameters (simulated)'!$A111/'PK parameters (simulated)'!$B111)*D$1)-EXP(-'PK parameters (simulated)'!$C111*D$1))</f>
        <v>1.0051714274429624</v>
      </c>
      <c r="E109">
        <f>'PK parameters (simulated)'!$G111*(EXP(-('PK parameters (simulated)'!$A111/'PK parameters (simulated)'!$B111)*E$1)-EXP(-'PK parameters (simulated)'!$C111*E$1))</f>
        <v>1.9014694753990853</v>
      </c>
      <c r="F109">
        <f>'PK parameters (simulated)'!$G111*(EXP(-('PK parameters (simulated)'!$A111/'PK parameters (simulated)'!$B111)*F$1)-EXP(-'PK parameters (simulated)'!$C111*F$1))</f>
        <v>4.583984070270863</v>
      </c>
      <c r="G109">
        <f>'PK parameters (simulated)'!$G111*(EXP(-('PK parameters (simulated)'!$A111/'PK parameters (simulated)'!$B111)*G$1)-EXP(-'PK parameters (simulated)'!$C111*G$1))</f>
        <v>6.687025782680219</v>
      </c>
      <c r="H109">
        <f>'PK parameters (simulated)'!$G111*(EXP(-('PK parameters (simulated)'!$A111/'PK parameters (simulated)'!$B111)*H$1)-EXP(-'PK parameters (simulated)'!$C111*H$1))</f>
        <v>7.4286587982648</v>
      </c>
      <c r="I109">
        <f>'PK parameters (simulated)'!$G111*(EXP(-('PK parameters (simulated)'!$A111/'PK parameters (simulated)'!$B111)*I$1)-EXP(-'PK parameters (simulated)'!$C111*I$1))</f>
        <v>6.523009311629214</v>
      </c>
      <c r="J109">
        <f>'PK parameters (simulated)'!$G111*(EXP(-('PK parameters (simulated)'!$A111/'PK parameters (simulated)'!$B111)*J$1)-EXP(-'PK parameters (simulated)'!$C111*J$1))</f>
        <v>5.325101454591183</v>
      </c>
      <c r="K109">
        <f>'PK parameters (simulated)'!$G111*(EXP(-('PK parameters (simulated)'!$A111/'PK parameters (simulated)'!$B111)*K$1)-EXP(-'PK parameters (simulated)'!$C111*K$1))</f>
        <v>3.3202653046217656</v>
      </c>
      <c r="L109">
        <f>'PK parameters (simulated)'!$G111*(EXP(-('PK parameters (simulated)'!$A111/'PK parameters (simulated)'!$B111)*L$1)-EXP(-'PK parameters (simulated)'!$C111*L$1))</f>
        <v>2.023851337913362</v>
      </c>
      <c r="M109">
        <f>'PK parameters (simulated)'!$G111*(EXP(-('PK parameters (simulated)'!$A111/'PK parameters (simulated)'!$B111)*M$1)-EXP(-'PK parameters (simulated)'!$C111*M$1))</f>
        <v>0.7453530152569107</v>
      </c>
      <c r="N109">
        <f>'PK parameters (simulated)'!$G111*(EXP(-('PK parameters (simulated)'!$A111/'PK parameters (simulated)'!$B111)*N$1)-EXP(-'PK parameters (simulated)'!$C111*N$1))</f>
        <v>0.03711504638986186</v>
      </c>
      <c r="O109">
        <f>'PK parameters (simulated)'!$G111*(EXP(-('PK parameters (simulated)'!$A111/'PK parameters (simulated)'!$B111)*O$1)-EXP(-'PK parameters (simulated)'!$C111*O$1))</f>
        <v>0.0018480865545211092</v>
      </c>
      <c r="P109">
        <f>'PK parameters (simulated)'!$G111*(EXP(-('PK parameters (simulated)'!$A111/'PK parameters (simulated)'!$B111)*P$1)-EXP(-'PK parameters (simulated)'!$C111*P$1))</f>
        <v>9.20226226491701E-05</v>
      </c>
    </row>
    <row r="110" spans="2:16" ht="12.75">
      <c r="B110">
        <f>'PK parameters (simulated)'!$G112*(EXP(-('PK parameters (simulated)'!$A112/'PK parameters (simulated)'!$B112)*B$1)-EXP(-'PK parameters (simulated)'!$C112*B$1))</f>
        <v>0</v>
      </c>
      <c r="C110">
        <f>'PK parameters (simulated)'!$G112*(EXP(-('PK parameters (simulated)'!$A112/'PK parameters (simulated)'!$B112)*C$1)-EXP(-'PK parameters (simulated)'!$C112*C$1))</f>
        <v>0.11402568138056171</v>
      </c>
      <c r="D110">
        <f>'PK parameters (simulated)'!$G112*(EXP(-('PK parameters (simulated)'!$A112/'PK parameters (simulated)'!$B112)*D$1)-EXP(-'PK parameters (simulated)'!$C112*D$1))</f>
        <v>0.550246733545298</v>
      </c>
      <c r="E110">
        <f>'PK parameters (simulated)'!$G112*(EXP(-('PK parameters (simulated)'!$A112/'PK parameters (simulated)'!$B112)*E$1)-EXP(-'PK parameters (simulated)'!$C112*E$1))</f>
        <v>1.053369221986418</v>
      </c>
      <c r="F110">
        <f>'PK parameters (simulated)'!$G112*(EXP(-('PK parameters (simulated)'!$A112/'PK parameters (simulated)'!$B112)*F$1)-EXP(-'PK parameters (simulated)'!$C112*F$1))</f>
        <v>2.660162277308268</v>
      </c>
      <c r="G110">
        <f>'PK parameters (simulated)'!$G112*(EXP(-('PK parameters (simulated)'!$A112/'PK parameters (simulated)'!$B112)*G$1)-EXP(-'PK parameters (simulated)'!$C112*G$1))</f>
        <v>4.145920034998829</v>
      </c>
      <c r="H110">
        <f>'PK parameters (simulated)'!$G112*(EXP(-('PK parameters (simulated)'!$A112/'PK parameters (simulated)'!$B112)*H$1)-EXP(-'PK parameters (simulated)'!$C112*H$1))</f>
        <v>5.194824373350584</v>
      </c>
      <c r="I110">
        <f>'PK parameters (simulated)'!$G112*(EXP(-('PK parameters (simulated)'!$A112/'PK parameters (simulated)'!$B112)*I$1)-EXP(-'PK parameters (simulated)'!$C112*I$1))</f>
        <v>5.075689598416767</v>
      </c>
      <c r="J110">
        <f>'PK parameters (simulated)'!$G112*(EXP(-('PK parameters (simulated)'!$A112/'PK parameters (simulated)'!$B112)*J$1)-EXP(-'PK parameters (simulated)'!$C112*J$1))</f>
        <v>4.563766401019157</v>
      </c>
      <c r="K110">
        <f>'PK parameters (simulated)'!$G112*(EXP(-('PK parameters (simulated)'!$A112/'PK parameters (simulated)'!$B112)*K$1)-EXP(-'PK parameters (simulated)'!$C112*K$1))</f>
        <v>3.3884005580497236</v>
      </c>
      <c r="L110">
        <f>'PK parameters (simulated)'!$G112*(EXP(-('PK parameters (simulated)'!$A112/'PK parameters (simulated)'!$B112)*L$1)-EXP(-'PK parameters (simulated)'!$C112*L$1))</f>
        <v>2.4312500962446997</v>
      </c>
      <c r="M110">
        <f>'PK parameters (simulated)'!$G112*(EXP(-('PK parameters (simulated)'!$A112/'PK parameters (simulated)'!$B112)*M$1)-EXP(-'PK parameters (simulated)'!$C112*M$1))</f>
        <v>1.2299862883390666</v>
      </c>
      <c r="N110">
        <f>'PK parameters (simulated)'!$G112*(EXP(-('PK parameters (simulated)'!$A112/'PK parameters (simulated)'!$B112)*N$1)-EXP(-'PK parameters (simulated)'!$C112*N$1))</f>
        <v>0.15787154663828187</v>
      </c>
      <c r="O110">
        <f>'PK parameters (simulated)'!$G112*(EXP(-('PK parameters (simulated)'!$A112/'PK parameters (simulated)'!$B112)*O$1)-EXP(-'PK parameters (simulated)'!$C112*O$1))</f>
        <v>0.02025958493371342</v>
      </c>
      <c r="P110">
        <f>'PK parameters (simulated)'!$G112*(EXP(-('PK parameters (simulated)'!$A112/'PK parameters (simulated)'!$B112)*P$1)-EXP(-'PK parameters (simulated)'!$C112*P$1))</f>
        <v>0.0025999033869660544</v>
      </c>
    </row>
    <row r="111" spans="2:16" ht="12.75">
      <c r="B111">
        <f>'PK parameters (simulated)'!$G113*(EXP(-('PK parameters (simulated)'!$A113/'PK parameters (simulated)'!$B113)*B$1)-EXP(-'PK parameters (simulated)'!$C113*B$1))</f>
        <v>0</v>
      </c>
      <c r="C111">
        <f>'PK parameters (simulated)'!$G113*(EXP(-('PK parameters (simulated)'!$A113/'PK parameters (simulated)'!$B113)*C$1)-EXP(-'PK parameters (simulated)'!$C113*C$1))</f>
        <v>0.16292350953382623</v>
      </c>
      <c r="D111">
        <f>'PK parameters (simulated)'!$G113*(EXP(-('PK parameters (simulated)'!$A113/'PK parameters (simulated)'!$B113)*D$1)-EXP(-'PK parameters (simulated)'!$C113*D$1))</f>
        <v>0.777382456370637</v>
      </c>
      <c r="E111">
        <f>'PK parameters (simulated)'!$G113*(EXP(-('PK parameters (simulated)'!$A113/'PK parameters (simulated)'!$B113)*E$1)-EXP(-'PK parameters (simulated)'!$C113*E$1))</f>
        <v>1.4677020496946673</v>
      </c>
      <c r="F111">
        <f>'PK parameters (simulated)'!$G113*(EXP(-('PK parameters (simulated)'!$A113/'PK parameters (simulated)'!$B113)*F$1)-EXP(-'PK parameters (simulated)'!$C113*F$1))</f>
        <v>3.5164952382302346</v>
      </c>
      <c r="G111">
        <f>'PK parameters (simulated)'!$G113*(EXP(-('PK parameters (simulated)'!$A113/'PK parameters (simulated)'!$B113)*G$1)-EXP(-'PK parameters (simulated)'!$C113*G$1))</f>
        <v>5.106662705125463</v>
      </c>
      <c r="H111">
        <f>'PK parameters (simulated)'!$G113*(EXP(-('PK parameters (simulated)'!$A113/'PK parameters (simulated)'!$B113)*H$1)-EXP(-'PK parameters (simulated)'!$C113*H$1))</f>
        <v>5.710087252460978</v>
      </c>
      <c r="I111">
        <f>'PK parameters (simulated)'!$G113*(EXP(-('PK parameters (simulated)'!$A113/'PK parameters (simulated)'!$B113)*I$1)-EXP(-'PK parameters (simulated)'!$C113*I$1))</f>
        <v>5.131715168654876</v>
      </c>
      <c r="J111">
        <f>'PK parameters (simulated)'!$G113*(EXP(-('PK parameters (simulated)'!$A113/'PK parameters (simulated)'!$B113)*J$1)-EXP(-'PK parameters (simulated)'!$C113*J$1))</f>
        <v>4.336928735500197</v>
      </c>
      <c r="K111">
        <f>'PK parameters (simulated)'!$G113*(EXP(-('PK parameters (simulated)'!$A113/'PK parameters (simulated)'!$B113)*K$1)-EXP(-'PK parameters (simulated)'!$C113*K$1))</f>
        <v>2.95015980403386</v>
      </c>
      <c r="L111">
        <f>'PK parameters (simulated)'!$G113*(EXP(-('PK parameters (simulated)'!$A113/'PK parameters (simulated)'!$B113)*L$1)-EXP(-'PK parameters (simulated)'!$C113*L$1))</f>
        <v>1.97956354181464</v>
      </c>
      <c r="M111">
        <f>'PK parameters (simulated)'!$G113*(EXP(-('PK parameters (simulated)'!$A113/'PK parameters (simulated)'!$B113)*M$1)-EXP(-'PK parameters (simulated)'!$C113*M$1))</f>
        <v>0.8878347127736088</v>
      </c>
      <c r="N111">
        <f>'PK parameters (simulated)'!$G113*(EXP(-('PK parameters (simulated)'!$A113/'PK parameters (simulated)'!$B113)*N$1)-EXP(-'PK parameters (simulated)'!$C113*N$1))</f>
        <v>0.08002145289687705</v>
      </c>
      <c r="O111">
        <f>'PK parameters (simulated)'!$G113*(EXP(-('PK parameters (simulated)'!$A113/'PK parameters (simulated)'!$B113)*O$1)-EXP(-'PK parameters (simulated)'!$C113*O$1))</f>
        <v>0.007212373273064661</v>
      </c>
      <c r="P111">
        <f>'PK parameters (simulated)'!$G113*(EXP(-('PK parameters (simulated)'!$A113/'PK parameters (simulated)'!$B113)*P$1)-EXP(-'PK parameters (simulated)'!$C113*P$1))</f>
        <v>0.0006500547833749319</v>
      </c>
    </row>
    <row r="112" spans="2:16" ht="12.75">
      <c r="B112">
        <f>'PK parameters (simulated)'!$G114*(EXP(-('PK parameters (simulated)'!$A114/'PK parameters (simulated)'!$B114)*B$1)-EXP(-'PK parameters (simulated)'!$C114*B$1))</f>
        <v>0</v>
      </c>
      <c r="C112">
        <f>'PK parameters (simulated)'!$G114*(EXP(-('PK parameters (simulated)'!$A114/'PK parameters (simulated)'!$B114)*C$1)-EXP(-'PK parameters (simulated)'!$C114*C$1))</f>
        <v>0.17791177785636791</v>
      </c>
      <c r="D112">
        <f>'PK parameters (simulated)'!$G114*(EXP(-('PK parameters (simulated)'!$A114/'PK parameters (simulated)'!$B114)*D$1)-EXP(-'PK parameters (simulated)'!$C114*D$1))</f>
        <v>0.8453834055916568</v>
      </c>
      <c r="E112">
        <f>'PK parameters (simulated)'!$G114*(EXP(-('PK parameters (simulated)'!$A114/'PK parameters (simulated)'!$B114)*E$1)-EXP(-'PK parameters (simulated)'!$C114*E$1))</f>
        <v>1.5880353661730284</v>
      </c>
      <c r="F112">
        <f>'PK parameters (simulated)'!$G114*(EXP(-('PK parameters (simulated)'!$A114/'PK parameters (simulated)'!$B114)*F$1)-EXP(-'PK parameters (simulated)'!$C114*F$1))</f>
        <v>3.733913580454803</v>
      </c>
      <c r="G112">
        <f>'PK parameters (simulated)'!$G114*(EXP(-('PK parameters (simulated)'!$A114/'PK parameters (simulated)'!$B114)*G$1)-EXP(-'PK parameters (simulated)'!$C114*G$1))</f>
        <v>5.293466373509398</v>
      </c>
      <c r="H112">
        <f>'PK parameters (simulated)'!$G114*(EXP(-('PK parameters (simulated)'!$A114/'PK parameters (simulated)'!$B114)*H$1)-EXP(-'PK parameters (simulated)'!$C114*H$1))</f>
        <v>5.715968108552107</v>
      </c>
      <c r="I112">
        <f>'PK parameters (simulated)'!$G114*(EXP(-('PK parameters (simulated)'!$A114/'PK parameters (simulated)'!$B114)*I$1)-EXP(-'PK parameters (simulated)'!$C114*I$1))</f>
        <v>5.027662949564162</v>
      </c>
      <c r="J112">
        <f>'PK parameters (simulated)'!$G114*(EXP(-('PK parameters (simulated)'!$A114/'PK parameters (simulated)'!$B114)*J$1)-EXP(-'PK parameters (simulated)'!$C114*J$1))</f>
        <v>4.193068832078174</v>
      </c>
      <c r="K112">
        <f>'PK parameters (simulated)'!$G114*(EXP(-('PK parameters (simulated)'!$A114/'PK parameters (simulated)'!$B114)*K$1)-EXP(-'PK parameters (simulated)'!$C114*K$1))</f>
        <v>2.8086975212511542</v>
      </c>
      <c r="L112">
        <f>'PK parameters (simulated)'!$G114*(EXP(-('PK parameters (simulated)'!$A114/'PK parameters (simulated)'!$B114)*L$1)-EXP(-'PK parameters (simulated)'!$C114*L$1))</f>
        <v>1.8643569761447227</v>
      </c>
      <c r="M112">
        <f>'PK parameters (simulated)'!$G114*(EXP(-('PK parameters (simulated)'!$A114/'PK parameters (simulated)'!$B114)*M$1)-EXP(-'PK parameters (simulated)'!$C114*M$1))</f>
        <v>0.8197819648809995</v>
      </c>
      <c r="N112">
        <f>'PK parameters (simulated)'!$G114*(EXP(-('PK parameters (simulated)'!$A114/'PK parameters (simulated)'!$B114)*N$1)-EXP(-'PK parameters (simulated)'!$C114*N$1))</f>
        <v>0.06966941653084512</v>
      </c>
      <c r="O112">
        <f>'PK parameters (simulated)'!$G114*(EXP(-('PK parameters (simulated)'!$A114/'PK parameters (simulated)'!$B114)*O$1)-EXP(-'PK parameters (simulated)'!$C114*O$1))</f>
        <v>0.0059208677337751455</v>
      </c>
      <c r="P112">
        <f>'PK parameters (simulated)'!$G114*(EXP(-('PK parameters (simulated)'!$A114/'PK parameters (simulated)'!$B114)*P$1)-EXP(-'PK parameters (simulated)'!$C114*P$1))</f>
        <v>0.0005031859956120861</v>
      </c>
    </row>
    <row r="113" spans="2:16" ht="12.75">
      <c r="B113">
        <f>'PK parameters (simulated)'!$G115*(EXP(-('PK parameters (simulated)'!$A115/'PK parameters (simulated)'!$B115)*B$1)-EXP(-'PK parameters (simulated)'!$C115*B$1))</f>
        <v>0</v>
      </c>
      <c r="C113">
        <f>'PK parameters (simulated)'!$G115*(EXP(-('PK parameters (simulated)'!$A115/'PK parameters (simulated)'!$B115)*C$1)-EXP(-'PK parameters (simulated)'!$C115*C$1))</f>
        <v>0.11664402029652095</v>
      </c>
      <c r="D113">
        <f>'PK parameters (simulated)'!$G115*(EXP(-('PK parameters (simulated)'!$A115/'PK parameters (simulated)'!$B115)*D$1)-EXP(-'PK parameters (simulated)'!$C115*D$1))</f>
        <v>0.5633261278141787</v>
      </c>
      <c r="E113">
        <f>'PK parameters (simulated)'!$G115*(EXP(-('PK parameters (simulated)'!$A115/'PK parameters (simulated)'!$B115)*E$1)-EXP(-'PK parameters (simulated)'!$C115*E$1))</f>
        <v>1.0793579025865148</v>
      </c>
      <c r="F113">
        <f>'PK parameters (simulated)'!$G115*(EXP(-('PK parameters (simulated)'!$A115/'PK parameters (simulated)'!$B115)*F$1)-EXP(-'PK parameters (simulated)'!$C115*F$1))</f>
        <v>2.732208969497903</v>
      </c>
      <c r="G113">
        <f>'PK parameters (simulated)'!$G115*(EXP(-('PK parameters (simulated)'!$A115/'PK parameters (simulated)'!$B115)*G$1)-EXP(-'PK parameters (simulated)'!$C115*G$1))</f>
        <v>4.25842262588299</v>
      </c>
      <c r="H113">
        <f>'PK parameters (simulated)'!$G115*(EXP(-('PK parameters (simulated)'!$A115/'PK parameters (simulated)'!$B115)*H$1)-EXP(-'PK parameters (simulated)'!$C115*H$1))</f>
        <v>5.272933224635957</v>
      </c>
      <c r="I113">
        <f>'PK parameters (simulated)'!$G115*(EXP(-('PK parameters (simulated)'!$A115/'PK parameters (simulated)'!$B115)*I$1)-EXP(-'PK parameters (simulated)'!$C115*I$1))</f>
        <v>5.019014909106831</v>
      </c>
      <c r="J113">
        <f>'PK parameters (simulated)'!$G115*(EXP(-('PK parameters (simulated)'!$A115/'PK parameters (simulated)'!$B115)*J$1)-EXP(-'PK parameters (simulated)'!$C115*J$1))</f>
        <v>4.344838234738888</v>
      </c>
      <c r="K113">
        <f>'PK parameters (simulated)'!$G115*(EXP(-('PK parameters (simulated)'!$A115/'PK parameters (simulated)'!$B115)*K$1)-EXP(-'PK parameters (simulated)'!$C115*K$1))</f>
        <v>2.9169985279606445</v>
      </c>
      <c r="L113">
        <f>'PK parameters (simulated)'!$G115*(EXP(-('PK parameters (simulated)'!$A115/'PK parameters (simulated)'!$B115)*L$1)-EXP(-'PK parameters (simulated)'!$C115*L$1))</f>
        <v>1.8571874636853742</v>
      </c>
      <c r="M113">
        <f>'PK parameters (simulated)'!$G115*(EXP(-('PK parameters (simulated)'!$A115/'PK parameters (simulated)'!$B115)*M$1)-EXP(-'PK parameters (simulated)'!$C115*M$1))</f>
        <v>0.7251378625371012</v>
      </c>
      <c r="N113">
        <f>'PK parameters (simulated)'!$G115*(EXP(-('PK parameters (simulated)'!$A115/'PK parameters (simulated)'!$B115)*N$1)-EXP(-'PK parameters (simulated)'!$C115*N$1))</f>
        <v>0.041927250574060416</v>
      </c>
      <c r="O113">
        <f>'PK parameters (simulated)'!$G115*(EXP(-('PK parameters (simulated)'!$A115/'PK parameters (simulated)'!$B115)*O$1)-EXP(-'PK parameters (simulated)'!$C115*O$1))</f>
        <v>0.002421352863802754</v>
      </c>
      <c r="P113">
        <f>'PK parameters (simulated)'!$G115*(EXP(-('PK parameters (simulated)'!$A115/'PK parameters (simulated)'!$B115)*P$1)-EXP(-'PK parameters (simulated)'!$C115*P$1))</f>
        <v>0.0001398360585372589</v>
      </c>
    </row>
    <row r="114" spans="2:16" ht="12.75">
      <c r="B114">
        <f>'PK parameters (simulated)'!$G116*(EXP(-('PK parameters (simulated)'!$A116/'PK parameters (simulated)'!$B116)*B$1)-EXP(-'PK parameters (simulated)'!$C116*B$1))</f>
        <v>0</v>
      </c>
      <c r="C114">
        <f>'PK parameters (simulated)'!$G116*(EXP(-('PK parameters (simulated)'!$A116/'PK parameters (simulated)'!$B116)*C$1)-EXP(-'PK parameters (simulated)'!$C116*C$1))</f>
        <v>0.1536668584207685</v>
      </c>
      <c r="D114">
        <f>'PK parameters (simulated)'!$G116*(EXP(-('PK parameters (simulated)'!$A116/'PK parameters (simulated)'!$B116)*D$1)-EXP(-'PK parameters (simulated)'!$C116*D$1))</f>
        <v>0.7421843904024973</v>
      </c>
      <c r="E114">
        <f>'PK parameters (simulated)'!$G116*(EXP(-('PK parameters (simulated)'!$A116/'PK parameters (simulated)'!$B116)*E$1)-EXP(-'PK parameters (simulated)'!$C116*E$1))</f>
        <v>1.4222823133868758</v>
      </c>
      <c r="F114">
        <f>'PK parameters (simulated)'!$G116*(EXP(-('PK parameters (simulated)'!$A116/'PK parameters (simulated)'!$B116)*F$1)-EXP(-'PK parameters (simulated)'!$C116*F$1))</f>
        <v>3.6048937252953603</v>
      </c>
      <c r="G114">
        <f>'PK parameters (simulated)'!$G116*(EXP(-('PK parameters (simulated)'!$A116/'PK parameters (simulated)'!$B116)*G$1)-EXP(-'PK parameters (simulated)'!$C116*G$1))</f>
        <v>5.6404007893719905</v>
      </c>
      <c r="H114">
        <f>'PK parameters (simulated)'!$G116*(EXP(-('PK parameters (simulated)'!$A116/'PK parameters (simulated)'!$B116)*H$1)-EXP(-'PK parameters (simulated)'!$C116*H$1))</f>
        <v>7.085978000261211</v>
      </c>
      <c r="I114">
        <f>'PK parameters (simulated)'!$G116*(EXP(-('PK parameters (simulated)'!$A116/'PK parameters (simulated)'!$B116)*I$1)-EXP(-'PK parameters (simulated)'!$C116*I$1))</f>
        <v>6.899008593328201</v>
      </c>
      <c r="J114">
        <f>'PK parameters (simulated)'!$G116*(EXP(-('PK parameters (simulated)'!$A116/'PK parameters (simulated)'!$B116)*J$1)-EXP(-'PK parameters (simulated)'!$C116*J$1))</f>
        <v>6.1507638181591835</v>
      </c>
      <c r="K114">
        <f>'PK parameters (simulated)'!$G116*(EXP(-('PK parameters (simulated)'!$A116/'PK parameters (simulated)'!$B116)*K$1)-EXP(-'PK parameters (simulated)'!$C116*K$1))</f>
        <v>4.445353236699773</v>
      </c>
      <c r="L114">
        <f>'PK parameters (simulated)'!$G116*(EXP(-('PK parameters (simulated)'!$A116/'PK parameters (simulated)'!$B116)*L$1)-EXP(-'PK parameters (simulated)'!$C116*L$1))</f>
        <v>3.0829661136757283</v>
      </c>
      <c r="M114">
        <f>'PK parameters (simulated)'!$G116*(EXP(-('PK parameters (simulated)'!$A116/'PK parameters (simulated)'!$B116)*M$1)-EXP(-'PK parameters (simulated)'!$C116*M$1))</f>
        <v>1.4474613064576696</v>
      </c>
      <c r="N114">
        <f>'PK parameters (simulated)'!$G116*(EXP(-('PK parameters (simulated)'!$A116/'PK parameters (simulated)'!$B116)*N$1)-EXP(-'PK parameters (simulated)'!$C116*N$1))</f>
        <v>0.14765825374592464</v>
      </c>
      <c r="O114">
        <f>'PK parameters (simulated)'!$G116*(EXP(-('PK parameters (simulated)'!$A116/'PK parameters (simulated)'!$B116)*O$1)-EXP(-'PK parameters (simulated)'!$C116*O$1))</f>
        <v>0.015057073553950747</v>
      </c>
      <c r="P114">
        <f>'PK parameters (simulated)'!$G116*(EXP(-('PK parameters (simulated)'!$A116/'PK parameters (simulated)'!$B116)*P$1)-EXP(-'PK parameters (simulated)'!$C116*P$1))</f>
        <v>0.0015354064154928305</v>
      </c>
    </row>
    <row r="115" spans="2:16" ht="12.75">
      <c r="B115">
        <f>'PK parameters (simulated)'!$G117*(EXP(-('PK parameters (simulated)'!$A117/'PK parameters (simulated)'!$B117)*B$1)-EXP(-'PK parameters (simulated)'!$C117*B$1))</f>
        <v>0</v>
      </c>
      <c r="C115">
        <f>'PK parameters (simulated)'!$G117*(EXP(-('PK parameters (simulated)'!$A117/'PK parameters (simulated)'!$B117)*C$1)-EXP(-'PK parameters (simulated)'!$C117*C$1))</f>
        <v>0.2752710015072142</v>
      </c>
      <c r="D115">
        <f>'PK parameters (simulated)'!$G117*(EXP(-('PK parameters (simulated)'!$A117/'PK parameters (simulated)'!$B117)*D$1)-EXP(-'PK parameters (simulated)'!$C117*D$1))</f>
        <v>1.2930691328750183</v>
      </c>
      <c r="E115">
        <f>'PK parameters (simulated)'!$G117*(EXP(-('PK parameters (simulated)'!$A117/'PK parameters (simulated)'!$B117)*E$1)-EXP(-'PK parameters (simulated)'!$C117*E$1))</f>
        <v>2.395328641737339</v>
      </c>
      <c r="F115">
        <f>'PK parameters (simulated)'!$G117*(EXP(-('PK parameters (simulated)'!$A117/'PK parameters (simulated)'!$B117)*F$1)-EXP(-'PK parameters (simulated)'!$C117*F$1))</f>
        <v>5.349519722969911</v>
      </c>
      <c r="G115">
        <f>'PK parameters (simulated)'!$G117*(EXP(-('PK parameters (simulated)'!$A117/'PK parameters (simulated)'!$B117)*G$1)-EXP(-'PK parameters (simulated)'!$C117*G$1))</f>
        <v>7.109041125697586</v>
      </c>
      <c r="H115">
        <f>'PK parameters (simulated)'!$G117*(EXP(-('PK parameters (simulated)'!$A117/'PK parameters (simulated)'!$B117)*H$1)-EXP(-'PK parameters (simulated)'!$C117*H$1))</f>
        <v>7.00734543060694</v>
      </c>
      <c r="I115">
        <f>'PK parameters (simulated)'!$G117*(EXP(-('PK parameters (simulated)'!$A117/'PK parameters (simulated)'!$B117)*I$1)-EXP(-'PK parameters (simulated)'!$C117*I$1))</f>
        <v>5.824953287954773</v>
      </c>
      <c r="J115">
        <f>'PK parameters (simulated)'!$G117*(EXP(-('PK parameters (simulated)'!$A117/'PK parameters (simulated)'!$B117)*J$1)-EXP(-'PK parameters (simulated)'!$C117*J$1))</f>
        <v>4.674955712577049</v>
      </c>
      <c r="K115">
        <f>'PK parameters (simulated)'!$G117*(EXP(-('PK parameters (simulated)'!$A117/'PK parameters (simulated)'!$B117)*K$1)-EXP(-'PK parameters (simulated)'!$C117*K$1))</f>
        <v>2.956529585163615</v>
      </c>
      <c r="L115">
        <f>'PK parameters (simulated)'!$G117*(EXP(-('PK parameters (simulated)'!$A117/'PK parameters (simulated)'!$B117)*L$1)-EXP(-'PK parameters (simulated)'!$C117*L$1))</f>
        <v>1.8641252482695563</v>
      </c>
      <c r="M115">
        <f>'PK parameters (simulated)'!$G117*(EXP(-('PK parameters (simulated)'!$A117/'PK parameters (simulated)'!$B117)*M$1)-EXP(-'PK parameters (simulated)'!$C117*M$1))</f>
        <v>0.7408045562568877</v>
      </c>
      <c r="N115">
        <f>'PK parameters (simulated)'!$G117*(EXP(-('PK parameters (simulated)'!$A117/'PK parameters (simulated)'!$B117)*N$1)-EXP(-'PK parameters (simulated)'!$C117*N$1))</f>
        <v>0.04649158163961851</v>
      </c>
      <c r="O115">
        <f>'PK parameters (simulated)'!$G117*(EXP(-('PK parameters (simulated)'!$A117/'PK parameters (simulated)'!$B117)*O$1)-EXP(-'PK parameters (simulated)'!$C117*O$1))</f>
        <v>0.0029177291907209035</v>
      </c>
      <c r="P115">
        <f>'PK parameters (simulated)'!$G117*(EXP(-('PK parameters (simulated)'!$A117/'PK parameters (simulated)'!$B117)*P$1)-EXP(-'PK parameters (simulated)'!$C117*P$1))</f>
        <v>0.00018311150815162252</v>
      </c>
    </row>
    <row r="116" spans="2:16" ht="12.75">
      <c r="B116">
        <f>'PK parameters (simulated)'!$G118*(EXP(-('PK parameters (simulated)'!$A118/'PK parameters (simulated)'!$B118)*B$1)-EXP(-'PK parameters (simulated)'!$C118*B$1))</f>
        <v>0</v>
      </c>
      <c r="C116">
        <f>'PK parameters (simulated)'!$G118*(EXP(-('PK parameters (simulated)'!$A118/'PK parameters (simulated)'!$B118)*C$1)-EXP(-'PK parameters (simulated)'!$C118*C$1))</f>
        <v>0.1540348807705921</v>
      </c>
      <c r="D116">
        <f>'PK parameters (simulated)'!$G118*(EXP(-('PK parameters (simulated)'!$A118/'PK parameters (simulated)'!$B118)*D$1)-EXP(-'PK parameters (simulated)'!$C118*D$1))</f>
        <v>0.7413656032115429</v>
      </c>
      <c r="E116">
        <f>'PK parameters (simulated)'!$G118*(EXP(-('PK parameters (simulated)'!$A118/'PK parameters (simulated)'!$B118)*E$1)-EXP(-'PK parameters (simulated)'!$C118*E$1))</f>
        <v>1.414593575192873</v>
      </c>
      <c r="F116">
        <f>'PK parameters (simulated)'!$G118*(EXP(-('PK parameters (simulated)'!$A118/'PK parameters (simulated)'!$B118)*F$1)-EXP(-'PK parameters (simulated)'!$C118*F$1))</f>
        <v>3.526128398444977</v>
      </c>
      <c r="G116">
        <f>'PK parameters (simulated)'!$G118*(EXP(-('PK parameters (simulated)'!$A118/'PK parameters (simulated)'!$B118)*G$1)-EXP(-'PK parameters (simulated)'!$C118*G$1))</f>
        <v>5.390398143357293</v>
      </c>
      <c r="H116">
        <f>'PK parameters (simulated)'!$G118*(EXP(-('PK parameters (simulated)'!$A118/'PK parameters (simulated)'!$B118)*H$1)-EXP(-'PK parameters (simulated)'!$C118*H$1))</f>
        <v>6.5033293478535406</v>
      </c>
      <c r="I116">
        <f>'PK parameters (simulated)'!$G118*(EXP(-('PK parameters (simulated)'!$A118/'PK parameters (simulated)'!$B118)*I$1)-EXP(-'PK parameters (simulated)'!$C118*I$1))</f>
        <v>6.123881879927908</v>
      </c>
      <c r="J116">
        <f>'PK parameters (simulated)'!$G118*(EXP(-('PK parameters (simulated)'!$A118/'PK parameters (simulated)'!$B118)*J$1)-EXP(-'PK parameters (simulated)'!$C118*J$1))</f>
        <v>5.310524876401369</v>
      </c>
      <c r="K116">
        <f>'PK parameters (simulated)'!$G118*(EXP(-('PK parameters (simulated)'!$A118/'PK parameters (simulated)'!$B118)*K$1)-EXP(-'PK parameters (simulated)'!$C118*K$1))</f>
        <v>3.6726917090923292</v>
      </c>
      <c r="L116">
        <f>'PK parameters (simulated)'!$G118*(EXP(-('PK parameters (simulated)'!$A118/'PK parameters (simulated)'!$B118)*L$1)-EXP(-'PK parameters (simulated)'!$C118*L$1))</f>
        <v>2.457012433305862</v>
      </c>
      <c r="M116">
        <f>'PK parameters (simulated)'!$G118*(EXP(-('PK parameters (simulated)'!$A118/'PK parameters (simulated)'!$B118)*M$1)-EXP(-'PK parameters (simulated)'!$C118*M$1))</f>
        <v>1.081453723803571</v>
      </c>
      <c r="N116">
        <f>'PK parameters (simulated)'!$G118*(EXP(-('PK parameters (simulated)'!$A118/'PK parameters (simulated)'!$B118)*N$1)-EXP(-'PK parameters (simulated)'!$C118*N$1))</f>
        <v>0.09146790498550152</v>
      </c>
      <c r="O116">
        <f>'PK parameters (simulated)'!$G118*(EXP(-('PK parameters (simulated)'!$A118/'PK parameters (simulated)'!$B118)*O$1)-EXP(-'PK parameters (simulated)'!$C118*O$1))</f>
        <v>0.0077350096399402745</v>
      </c>
      <c r="P116">
        <f>'PK parameters (simulated)'!$G118*(EXP(-('PK parameters (simulated)'!$A118/'PK parameters (simulated)'!$B118)*P$1)-EXP(-'PK parameters (simulated)'!$C118*P$1))</f>
        <v>0.0006541132940961117</v>
      </c>
    </row>
    <row r="117" spans="2:16" ht="12.75">
      <c r="B117">
        <f>'PK parameters (simulated)'!$G119*(EXP(-('PK parameters (simulated)'!$A119/'PK parameters (simulated)'!$B119)*B$1)-EXP(-'PK parameters (simulated)'!$C119*B$1))</f>
        <v>0</v>
      </c>
      <c r="C117">
        <f>'PK parameters (simulated)'!$G119*(EXP(-('PK parameters (simulated)'!$A119/'PK parameters (simulated)'!$B119)*C$1)-EXP(-'PK parameters (simulated)'!$C119*C$1))</f>
        <v>0.12736565267279304</v>
      </c>
      <c r="D117">
        <f>'PK parameters (simulated)'!$G119*(EXP(-('PK parameters (simulated)'!$A119/'PK parameters (simulated)'!$B119)*D$1)-EXP(-'PK parameters (simulated)'!$C119*D$1))</f>
        <v>0.6147438501425241</v>
      </c>
      <c r="E117">
        <f>'PK parameters (simulated)'!$G119*(EXP(-('PK parameters (simulated)'!$A119/'PK parameters (simulated)'!$B119)*E$1)-EXP(-'PK parameters (simulated)'!$C119*E$1))</f>
        <v>1.176987031861858</v>
      </c>
      <c r="F117">
        <f>'PK parameters (simulated)'!$G119*(EXP(-('PK parameters (simulated)'!$A119/'PK parameters (simulated)'!$B119)*F$1)-EXP(-'PK parameters (simulated)'!$C119*F$1))</f>
        <v>2.9696975666987533</v>
      </c>
      <c r="G117">
        <f>'PK parameters (simulated)'!$G119*(EXP(-('PK parameters (simulated)'!$A119/'PK parameters (simulated)'!$B119)*G$1)-EXP(-'PK parameters (simulated)'!$C119*G$1))</f>
        <v>4.603104182894591</v>
      </c>
      <c r="H117">
        <f>'PK parameters (simulated)'!$G119*(EXP(-('PK parameters (simulated)'!$A119/'PK parameters (simulated)'!$B119)*H$1)-EXP(-'PK parameters (simulated)'!$C119*H$1))</f>
        <v>5.624330259495966</v>
      </c>
      <c r="I117">
        <f>'PK parameters (simulated)'!$G119*(EXP(-('PK parameters (simulated)'!$A119/'PK parameters (simulated)'!$B119)*I$1)-EXP(-'PK parameters (simulated)'!$C119*I$1))</f>
        <v>5.267824316382935</v>
      </c>
      <c r="J117">
        <f>'PK parameters (simulated)'!$G119*(EXP(-('PK parameters (simulated)'!$A119/'PK parameters (simulated)'!$B119)*J$1)-EXP(-'PK parameters (simulated)'!$C119*J$1))</f>
        <v>4.4763025391782</v>
      </c>
      <c r="K117">
        <f>'PK parameters (simulated)'!$G119*(EXP(-('PK parameters (simulated)'!$A119/'PK parameters (simulated)'!$B119)*K$1)-EXP(-'PK parameters (simulated)'!$C119*K$1))</f>
        <v>2.8794223183997034</v>
      </c>
      <c r="L117">
        <f>'PK parameters (simulated)'!$G119*(EXP(-('PK parameters (simulated)'!$A119/'PK parameters (simulated)'!$B119)*L$1)-EXP(-'PK parameters (simulated)'!$C119*L$1))</f>
        <v>1.7479448798497224</v>
      </c>
      <c r="M117">
        <f>'PK parameters (simulated)'!$G119*(EXP(-('PK parameters (simulated)'!$A119/'PK parameters (simulated)'!$B119)*M$1)-EXP(-'PK parameters (simulated)'!$C119*M$1))</f>
        <v>0.6165051058315517</v>
      </c>
      <c r="N117">
        <f>'PK parameters (simulated)'!$G119*(EXP(-('PK parameters (simulated)'!$A119/'PK parameters (simulated)'!$B119)*N$1)-EXP(-'PK parameters (simulated)'!$C119*N$1))</f>
        <v>0.026051876295207582</v>
      </c>
      <c r="O117">
        <f>'PK parameters (simulated)'!$G119*(EXP(-('PK parameters (simulated)'!$A119/'PK parameters (simulated)'!$B119)*O$1)-EXP(-'PK parameters (simulated)'!$C119*O$1))</f>
        <v>0.0010989030726388882</v>
      </c>
      <c r="P117">
        <f>'PK parameters (simulated)'!$G119*(EXP(-('PK parameters (simulated)'!$A119/'PK parameters (simulated)'!$B119)*P$1)-EXP(-'PK parameters (simulated)'!$C119*P$1))</f>
        <v>4.635305448010704E-05</v>
      </c>
    </row>
    <row r="118" spans="2:16" ht="12.75">
      <c r="B118">
        <f>'PK parameters (simulated)'!$G120*(EXP(-('PK parameters (simulated)'!$A120/'PK parameters (simulated)'!$B120)*B$1)-EXP(-'PK parameters (simulated)'!$C120*B$1))</f>
        <v>0</v>
      </c>
      <c r="C118">
        <f>'PK parameters (simulated)'!$G120*(EXP(-('PK parameters (simulated)'!$A120/'PK parameters (simulated)'!$B120)*C$1)-EXP(-'PK parameters (simulated)'!$C120*C$1))</f>
        <v>0.09349760600895768</v>
      </c>
      <c r="D118">
        <f>'PK parameters (simulated)'!$G120*(EXP(-('PK parameters (simulated)'!$A120/'PK parameters (simulated)'!$B120)*D$1)-EXP(-'PK parameters (simulated)'!$C120*D$1))</f>
        <v>0.45408838396510687</v>
      </c>
      <c r="E118">
        <f>'PK parameters (simulated)'!$G120*(EXP(-('PK parameters (simulated)'!$A120/'PK parameters (simulated)'!$B120)*E$1)-EXP(-'PK parameters (simulated)'!$C120*E$1))</f>
        <v>0.8762082273364434</v>
      </c>
      <c r="F118">
        <f>'PK parameters (simulated)'!$G120*(EXP(-('PK parameters (simulated)'!$A120/'PK parameters (simulated)'!$B120)*F$1)-EXP(-'PK parameters (simulated)'!$C120*F$1))</f>
        <v>2.2818515122351695</v>
      </c>
      <c r="G118">
        <f>'PK parameters (simulated)'!$G120*(EXP(-('PK parameters (simulated)'!$A120/'PK parameters (simulated)'!$B120)*G$1)-EXP(-'PK parameters (simulated)'!$C120*G$1))</f>
        <v>3.7134487203581346</v>
      </c>
      <c r="H118">
        <f>'PK parameters (simulated)'!$G120*(EXP(-('PK parameters (simulated)'!$A120/'PK parameters (simulated)'!$B120)*H$1)-EXP(-'PK parameters (simulated)'!$C120*H$1))</f>
        <v>5.023263026718898</v>
      </c>
      <c r="I118">
        <f>'PK parameters (simulated)'!$G120*(EXP(-('PK parameters (simulated)'!$A120/'PK parameters (simulated)'!$B120)*I$1)-EXP(-'PK parameters (simulated)'!$C120*I$1))</f>
        <v>5.2366106770474135</v>
      </c>
      <c r="J118">
        <f>'PK parameters (simulated)'!$G120*(EXP(-('PK parameters (simulated)'!$A120/'PK parameters (simulated)'!$B120)*J$1)-EXP(-'PK parameters (simulated)'!$C120*J$1))</f>
        <v>4.975505514480931</v>
      </c>
      <c r="K118">
        <f>'PK parameters (simulated)'!$G120*(EXP(-('PK parameters (simulated)'!$A120/'PK parameters (simulated)'!$B120)*K$1)-EXP(-'PK parameters (simulated)'!$C120*K$1))</f>
        <v>4.043440745931339</v>
      </c>
      <c r="L118">
        <f>'PK parameters (simulated)'!$G120*(EXP(-('PK parameters (simulated)'!$A120/'PK parameters (simulated)'!$B120)*L$1)-EXP(-'PK parameters (simulated)'!$C120*L$1))</f>
        <v>3.1286490313176</v>
      </c>
      <c r="M118">
        <f>'PK parameters (simulated)'!$G120*(EXP(-('PK parameters (simulated)'!$A120/'PK parameters (simulated)'!$B120)*M$1)-EXP(-'PK parameters (simulated)'!$C120*M$1))</f>
        <v>1.8129727823540547</v>
      </c>
      <c r="N118">
        <f>'PK parameters (simulated)'!$G120*(EXP(-('PK parameters (simulated)'!$A120/'PK parameters (simulated)'!$B120)*N$1)-EXP(-'PK parameters (simulated)'!$C120*N$1))</f>
        <v>0.3446656894935789</v>
      </c>
      <c r="O118">
        <f>'PK parameters (simulated)'!$G120*(EXP(-('PK parameters (simulated)'!$A120/'PK parameters (simulated)'!$B120)*O$1)-EXP(-'PK parameters (simulated)'!$C120*O$1))</f>
        <v>0.06547053750986635</v>
      </c>
      <c r="P118">
        <f>'PK parameters (simulated)'!$G120*(EXP(-('PK parameters (simulated)'!$A120/'PK parameters (simulated)'!$B120)*P$1)-EXP(-'PK parameters (simulated)'!$C120*P$1))</f>
        <v>0.012436365099603731</v>
      </c>
    </row>
    <row r="119" spans="2:16" ht="12.75">
      <c r="B119">
        <f>'PK parameters (simulated)'!$G121*(EXP(-('PK parameters (simulated)'!$A121/'PK parameters (simulated)'!$B121)*B$1)-EXP(-'PK parameters (simulated)'!$C121*B$1))</f>
        <v>0</v>
      </c>
      <c r="C119">
        <f>'PK parameters (simulated)'!$G121*(EXP(-('PK parameters (simulated)'!$A121/'PK parameters (simulated)'!$B121)*C$1)-EXP(-'PK parameters (simulated)'!$C121*C$1))</f>
        <v>0.19577040581174535</v>
      </c>
      <c r="D119">
        <f>'PK parameters (simulated)'!$G121*(EXP(-('PK parameters (simulated)'!$A121/'PK parameters (simulated)'!$B121)*D$1)-EXP(-'PK parameters (simulated)'!$C121*D$1))</f>
        <v>0.9322321852693809</v>
      </c>
      <c r="E119">
        <f>'PK parameters (simulated)'!$G121*(EXP(-('PK parameters (simulated)'!$A121/'PK parameters (simulated)'!$B121)*E$1)-EXP(-'PK parameters (simulated)'!$C121*E$1))</f>
        <v>1.7552736317455016</v>
      </c>
      <c r="F119">
        <f>'PK parameters (simulated)'!$G121*(EXP(-('PK parameters (simulated)'!$A121/'PK parameters (simulated)'!$B121)*F$1)-EXP(-'PK parameters (simulated)'!$C121*F$1))</f>
        <v>4.1504374822186225</v>
      </c>
      <c r="G119">
        <f>'PK parameters (simulated)'!$G121*(EXP(-('PK parameters (simulated)'!$A121/'PK parameters (simulated)'!$B121)*G$1)-EXP(-'PK parameters (simulated)'!$C121*G$1))</f>
        <v>5.869740059589722</v>
      </c>
      <c r="H119">
        <f>'PK parameters (simulated)'!$G121*(EXP(-('PK parameters (simulated)'!$A121/'PK parameters (simulated)'!$B121)*H$1)-EXP(-'PK parameters (simulated)'!$C121*H$1))</f>
        <v>6.088279315234297</v>
      </c>
      <c r="I119">
        <f>'PK parameters (simulated)'!$G121*(EXP(-('PK parameters (simulated)'!$A121/'PK parameters (simulated)'!$B121)*I$1)-EXP(-'PK parameters (simulated)'!$C121*I$1))</f>
        <v>4.954495465147491</v>
      </c>
      <c r="J119">
        <f>'PK parameters (simulated)'!$G121*(EXP(-('PK parameters (simulated)'!$A121/'PK parameters (simulated)'!$B121)*J$1)-EXP(-'PK parameters (simulated)'!$C121*J$1))</f>
        <v>3.7278471759866405</v>
      </c>
      <c r="K119">
        <f>'PK parameters (simulated)'!$G121*(EXP(-('PK parameters (simulated)'!$A121/'PK parameters (simulated)'!$B121)*K$1)-EXP(-'PK parameters (simulated)'!$C121*K$1))</f>
        <v>1.9554964501030019</v>
      </c>
      <c r="L119">
        <f>'PK parameters (simulated)'!$G121*(EXP(-('PK parameters (simulated)'!$A121/'PK parameters (simulated)'!$B121)*L$1)-EXP(-'PK parameters (simulated)'!$C121*L$1))</f>
        <v>0.997089630488021</v>
      </c>
      <c r="M119">
        <f>'PK parameters (simulated)'!$G121*(EXP(-('PK parameters (simulated)'!$A121/'PK parameters (simulated)'!$B121)*M$1)-EXP(-'PK parameters (simulated)'!$C121*M$1))</f>
        <v>0.2559343459205709</v>
      </c>
      <c r="N119">
        <f>'PK parameters (simulated)'!$G121*(EXP(-('PK parameters (simulated)'!$A121/'PK parameters (simulated)'!$B121)*N$1)-EXP(-'PK parameters (simulated)'!$C121*N$1))</f>
        <v>0.004304658882695327</v>
      </c>
      <c r="O119">
        <f>'PK parameters (simulated)'!$G121*(EXP(-('PK parameters (simulated)'!$A121/'PK parameters (simulated)'!$B121)*O$1)-EXP(-'PK parameters (simulated)'!$C121*O$1))</f>
        <v>7.23955740839844E-05</v>
      </c>
      <c r="P119">
        <f>'PK parameters (simulated)'!$G121*(EXP(-('PK parameters (simulated)'!$A121/'PK parameters (simulated)'!$B121)*P$1)-EXP(-'PK parameters (simulated)'!$C121*P$1))</f>
        <v>1.2175457456540492E-06</v>
      </c>
    </row>
    <row r="120" spans="2:16" ht="12.75">
      <c r="B120">
        <f>'PK parameters (simulated)'!$G122*(EXP(-('PK parameters (simulated)'!$A122/'PK parameters (simulated)'!$B122)*B$1)-EXP(-'PK parameters (simulated)'!$C122*B$1))</f>
        <v>0</v>
      </c>
      <c r="C120">
        <f>'PK parameters (simulated)'!$G122*(EXP(-('PK parameters (simulated)'!$A122/'PK parameters (simulated)'!$B122)*C$1)-EXP(-'PK parameters (simulated)'!$C122*C$1))</f>
        <v>0.1701951489438335</v>
      </c>
      <c r="D120">
        <f>'PK parameters (simulated)'!$G122*(EXP(-('PK parameters (simulated)'!$A122/'PK parameters (simulated)'!$B122)*D$1)-EXP(-'PK parameters (simulated)'!$C122*D$1))</f>
        <v>0.8162899105741961</v>
      </c>
      <c r="E120">
        <f>'PK parameters (simulated)'!$G122*(EXP(-('PK parameters (simulated)'!$A122/'PK parameters (simulated)'!$B122)*E$1)-EXP(-'PK parameters (simulated)'!$C122*E$1))</f>
        <v>1.550965069563302</v>
      </c>
      <c r="F120">
        <f>'PK parameters (simulated)'!$G122*(EXP(-('PK parameters (simulated)'!$A122/'PK parameters (simulated)'!$B122)*F$1)-EXP(-'PK parameters (simulated)'!$C122*F$1))</f>
        <v>3.8062452795250192</v>
      </c>
      <c r="G120">
        <f>'PK parameters (simulated)'!$G122*(EXP(-('PK parameters (simulated)'!$A122/'PK parameters (simulated)'!$B122)*G$1)-EXP(-'PK parameters (simulated)'!$C122*G$1))</f>
        <v>5.707099005761134</v>
      </c>
      <c r="H120">
        <f>'PK parameters (simulated)'!$G122*(EXP(-('PK parameters (simulated)'!$A122/'PK parameters (simulated)'!$B122)*H$1)-EXP(-'PK parameters (simulated)'!$C122*H$1))</f>
        <v>6.714340652546685</v>
      </c>
      <c r="I120">
        <f>'PK parameters (simulated)'!$G122*(EXP(-('PK parameters (simulated)'!$A122/'PK parameters (simulated)'!$B122)*I$1)-EXP(-'PK parameters (simulated)'!$C122*I$1))</f>
        <v>6.260570779055667</v>
      </c>
      <c r="J120">
        <f>'PK parameters (simulated)'!$G122*(EXP(-('PK parameters (simulated)'!$A122/'PK parameters (simulated)'!$B122)*J$1)-EXP(-'PK parameters (simulated)'!$C122*J$1))</f>
        <v>5.437488542605959</v>
      </c>
      <c r="K120">
        <f>'PK parameters (simulated)'!$G122*(EXP(-('PK parameters (simulated)'!$A122/'PK parameters (simulated)'!$B122)*K$1)-EXP(-'PK parameters (simulated)'!$C122*K$1))</f>
        <v>3.849830831522706</v>
      </c>
      <c r="L120">
        <f>'PK parameters (simulated)'!$G122*(EXP(-('PK parameters (simulated)'!$A122/'PK parameters (simulated)'!$B122)*L$1)-EXP(-'PK parameters (simulated)'!$C122*L$1))</f>
        <v>2.669375781735517</v>
      </c>
      <c r="M120">
        <f>'PK parameters (simulated)'!$G122*(EXP(-('PK parameters (simulated)'!$A122/'PK parameters (simulated)'!$B122)*M$1)-EXP(-'PK parameters (simulated)'!$C122*M$1))</f>
        <v>1.273484542911847</v>
      </c>
      <c r="N120">
        <f>'PK parameters (simulated)'!$G122*(EXP(-('PK parameters (simulated)'!$A122/'PK parameters (simulated)'!$B122)*N$1)-EXP(-'PK parameters (simulated)'!$C122*N$1))</f>
        <v>0.13791928415131302</v>
      </c>
      <c r="O120">
        <f>'PK parameters (simulated)'!$G122*(EXP(-('PK parameters (simulated)'!$A122/'PK parameters (simulated)'!$B122)*O$1)-EXP(-'PK parameters (simulated)'!$C122*O$1))</f>
        <v>0.01493635664950795</v>
      </c>
      <c r="P120">
        <f>'PK parameters (simulated)'!$G122*(EXP(-('PK parameters (simulated)'!$A122/'PK parameters (simulated)'!$B122)*P$1)-EXP(-'PK parameters (simulated)'!$C122*P$1))</f>
        <v>0.0016175747370933157</v>
      </c>
    </row>
    <row r="121" spans="2:16" ht="12.75">
      <c r="B121">
        <f>'PK parameters (simulated)'!$G123*(EXP(-('PK parameters (simulated)'!$A123/'PK parameters (simulated)'!$B123)*B$1)-EXP(-'PK parameters (simulated)'!$C123*B$1))</f>
        <v>0</v>
      </c>
      <c r="C121">
        <f>'PK parameters (simulated)'!$G123*(EXP(-('PK parameters (simulated)'!$A123/'PK parameters (simulated)'!$B123)*C$1)-EXP(-'PK parameters (simulated)'!$C123*C$1))</f>
        <v>0.12574908431308493</v>
      </c>
      <c r="D121">
        <f>'PK parameters (simulated)'!$G123*(EXP(-('PK parameters (simulated)'!$A123/'PK parameters (simulated)'!$B123)*D$1)-EXP(-'PK parameters (simulated)'!$C123*D$1))</f>
        <v>0.6080509683356201</v>
      </c>
      <c r="E121">
        <f>'PK parameters (simulated)'!$G123*(EXP(-('PK parameters (simulated)'!$A123/'PK parameters (simulated)'!$B123)*E$1)-EXP(-'PK parameters (simulated)'!$C123*E$1))</f>
        <v>1.1668194352366672</v>
      </c>
      <c r="F121">
        <f>'PK parameters (simulated)'!$G123*(EXP(-('PK parameters (simulated)'!$A123/'PK parameters (simulated)'!$B123)*F$1)-EXP(-'PK parameters (simulated)'!$C123*F$1))</f>
        <v>2.9704831435633356</v>
      </c>
      <c r="G121">
        <f>'PK parameters (simulated)'!$G123*(EXP(-('PK parameters (simulated)'!$A123/'PK parameters (simulated)'!$B123)*G$1)-EXP(-'PK parameters (simulated)'!$C123*G$1))</f>
        <v>4.664512347551228</v>
      </c>
      <c r="H121">
        <f>'PK parameters (simulated)'!$G123*(EXP(-('PK parameters (simulated)'!$A123/'PK parameters (simulated)'!$B123)*H$1)-EXP(-'PK parameters (simulated)'!$C123*H$1))</f>
        <v>5.840700795687948</v>
      </c>
      <c r="I121">
        <f>'PK parameters (simulated)'!$G123*(EXP(-('PK parameters (simulated)'!$A123/'PK parameters (simulated)'!$B123)*I$1)-EXP(-'PK parameters (simulated)'!$C123*I$1))</f>
        <v>5.595840864761718</v>
      </c>
      <c r="J121">
        <f>'PK parameters (simulated)'!$G123*(EXP(-('PK parameters (simulated)'!$A123/'PK parameters (simulated)'!$B123)*J$1)-EXP(-'PK parameters (simulated)'!$C123*J$1))</f>
        <v>4.856125202852742</v>
      </c>
      <c r="K121">
        <f>'PK parameters (simulated)'!$G123*(EXP(-('PK parameters (simulated)'!$A123/'PK parameters (simulated)'!$B123)*K$1)-EXP(-'PK parameters (simulated)'!$C123*K$1))</f>
        <v>3.2455434632312063</v>
      </c>
      <c r="L121">
        <f>'PK parameters (simulated)'!$G123*(EXP(-('PK parameters (simulated)'!$A123/'PK parameters (simulated)'!$B123)*L$1)-EXP(-'PK parameters (simulated)'!$C123*L$1))</f>
        <v>2.039964699185603</v>
      </c>
      <c r="M121">
        <f>'PK parameters (simulated)'!$G123*(EXP(-('PK parameters (simulated)'!$A123/'PK parameters (simulated)'!$B123)*M$1)-EXP(-'PK parameters (simulated)'!$C123*M$1))</f>
        <v>0.7676634217887842</v>
      </c>
      <c r="N121">
        <f>'PK parameters (simulated)'!$G123*(EXP(-('PK parameters (simulated)'!$A123/'PK parameters (simulated)'!$B123)*N$1)-EXP(-'PK parameters (simulated)'!$C123*N$1))</f>
        <v>0.03911972133994896</v>
      </c>
      <c r="O121">
        <f>'PK parameters (simulated)'!$G123*(EXP(-('PK parameters (simulated)'!$A123/'PK parameters (simulated)'!$B123)*O$1)-EXP(-'PK parameters (simulated)'!$C123*O$1))</f>
        <v>0.0019887487416474087</v>
      </c>
      <c r="P121">
        <f>'PK parameters (simulated)'!$G123*(EXP(-('PK parameters (simulated)'!$A123/'PK parameters (simulated)'!$B123)*P$1)-EXP(-'PK parameters (simulated)'!$C123*P$1))</f>
        <v>0.00010110242748098947</v>
      </c>
    </row>
    <row r="122" spans="2:16" ht="12.75">
      <c r="B122">
        <f>'PK parameters (simulated)'!$G124*(EXP(-('PK parameters (simulated)'!$A124/'PK parameters (simulated)'!$B124)*B$1)-EXP(-'PK parameters (simulated)'!$C124*B$1))</f>
        <v>0</v>
      </c>
      <c r="C122">
        <f>'PK parameters (simulated)'!$G124*(EXP(-('PK parameters (simulated)'!$A124/'PK parameters (simulated)'!$B124)*C$1)-EXP(-'PK parameters (simulated)'!$C124*C$1))</f>
        <v>0.1355400373773241</v>
      </c>
      <c r="D122">
        <f>'PK parameters (simulated)'!$G124*(EXP(-('PK parameters (simulated)'!$A124/'PK parameters (simulated)'!$B124)*D$1)-EXP(-'PK parameters (simulated)'!$C124*D$1))</f>
        <v>0.6540168191948601</v>
      </c>
      <c r="E122">
        <f>'PK parameters (simulated)'!$G124*(EXP(-('PK parameters (simulated)'!$A124/'PK parameters (simulated)'!$B124)*E$1)-EXP(-'PK parameters (simulated)'!$C124*E$1))</f>
        <v>1.2518568482215864</v>
      </c>
      <c r="F122">
        <f>'PK parameters (simulated)'!$G124*(EXP(-('PK parameters (simulated)'!$A124/'PK parameters (simulated)'!$B124)*F$1)-EXP(-'PK parameters (simulated)'!$C124*F$1))</f>
        <v>3.158496590051938</v>
      </c>
      <c r="G122">
        <f>'PK parameters (simulated)'!$G124*(EXP(-('PK parameters (simulated)'!$A124/'PK parameters (simulated)'!$B124)*G$1)-EXP(-'PK parameters (simulated)'!$C124*G$1))</f>
        <v>4.909990337535333</v>
      </c>
      <c r="H122">
        <f>'PK parameters (simulated)'!$G124*(EXP(-('PK parameters (simulated)'!$A124/'PK parameters (simulated)'!$B124)*H$1)-EXP(-'PK parameters (simulated)'!$C124*H$1))</f>
        <v>6.096275058840189</v>
      </c>
      <c r="I122">
        <f>'PK parameters (simulated)'!$G124*(EXP(-('PK parameters (simulated)'!$A124/'PK parameters (simulated)'!$B124)*I$1)-EXP(-'PK parameters (simulated)'!$C124*I$1))</f>
        <v>5.874547419876278</v>
      </c>
      <c r="J122">
        <f>'PK parameters (simulated)'!$G124*(EXP(-('PK parameters (simulated)'!$A124/'PK parameters (simulated)'!$B124)*J$1)-EXP(-'PK parameters (simulated)'!$C124*J$1))</f>
        <v>5.189816559841721</v>
      </c>
      <c r="K122">
        <f>'PK parameters (simulated)'!$G124*(EXP(-('PK parameters (simulated)'!$A124/'PK parameters (simulated)'!$B124)*K$1)-EXP(-'PK parameters (simulated)'!$C124*K$1))</f>
        <v>3.6919484122698907</v>
      </c>
      <c r="L122">
        <f>'PK parameters (simulated)'!$G124*(EXP(-('PK parameters (simulated)'!$A124/'PK parameters (simulated)'!$B124)*L$1)-EXP(-'PK parameters (simulated)'!$C124*L$1))</f>
        <v>2.524776914100838</v>
      </c>
      <c r="M122">
        <f>'PK parameters (simulated)'!$G124*(EXP(-('PK parameters (simulated)'!$A124/'PK parameters (simulated)'!$B124)*M$1)-EXP(-'PK parameters (simulated)'!$C124*M$1))</f>
        <v>1.1546285452244835</v>
      </c>
      <c r="N122">
        <f>'PK parameters (simulated)'!$G124*(EXP(-('PK parameters (simulated)'!$A124/'PK parameters (simulated)'!$B124)*N$1)-EXP(-'PK parameters (simulated)'!$C124*N$1))</f>
        <v>0.1090283357233742</v>
      </c>
      <c r="O122">
        <f>'PK parameters (simulated)'!$G124*(EXP(-('PK parameters (simulated)'!$A124/'PK parameters (simulated)'!$B124)*O$1)-EXP(-'PK parameters (simulated)'!$C124*O$1))</f>
        <v>0.010291941161614337</v>
      </c>
      <c r="P122">
        <f>'PK parameters (simulated)'!$G124*(EXP(-('PK parameters (simulated)'!$A124/'PK parameters (simulated)'!$B124)*P$1)-EXP(-'PK parameters (simulated)'!$C124*P$1))</f>
        <v>0.000971527642690137</v>
      </c>
    </row>
    <row r="123" spans="2:16" ht="12.75">
      <c r="B123">
        <f>'PK parameters (simulated)'!$G125*(EXP(-('PK parameters (simulated)'!$A125/'PK parameters (simulated)'!$B125)*B$1)-EXP(-'PK parameters (simulated)'!$C125*B$1))</f>
        <v>0</v>
      </c>
      <c r="C123">
        <f>'PK parameters (simulated)'!$G125*(EXP(-('PK parameters (simulated)'!$A125/'PK parameters (simulated)'!$B125)*C$1)-EXP(-'PK parameters (simulated)'!$C125*C$1))</f>
        <v>0.0970147045350891</v>
      </c>
      <c r="D123">
        <f>'PK parameters (simulated)'!$G125*(EXP(-('PK parameters (simulated)'!$A125/'PK parameters (simulated)'!$B125)*D$1)-EXP(-'PK parameters (simulated)'!$C125*D$1))</f>
        <v>0.46870187261034607</v>
      </c>
      <c r="E123">
        <f>'PK parameters (simulated)'!$G125*(EXP(-('PK parameters (simulated)'!$A125/'PK parameters (simulated)'!$B125)*E$1)-EXP(-'PK parameters (simulated)'!$C125*E$1))</f>
        <v>0.8984550585648436</v>
      </c>
      <c r="F123">
        <f>'PK parameters (simulated)'!$G125*(EXP(-('PK parameters (simulated)'!$A125/'PK parameters (simulated)'!$B125)*F$1)-EXP(-'PK parameters (simulated)'!$C125*F$1))</f>
        <v>2.277883796232825</v>
      </c>
      <c r="G123">
        <f>'PK parameters (simulated)'!$G125*(EXP(-('PK parameters (simulated)'!$A125/'PK parameters (simulated)'!$B125)*G$1)-EXP(-'PK parameters (simulated)'!$C125*G$1))</f>
        <v>3.5565590737493884</v>
      </c>
      <c r="H123">
        <f>'PK parameters (simulated)'!$G125*(EXP(-('PK parameters (simulated)'!$A125/'PK parameters (simulated)'!$B125)*H$1)-EXP(-'PK parameters (simulated)'!$C125*H$1))</f>
        <v>4.409935519749411</v>
      </c>
      <c r="I123">
        <f>'PK parameters (simulated)'!$G125*(EXP(-('PK parameters (simulated)'!$A125/'PK parameters (simulated)'!$B125)*I$1)-EXP(-'PK parameters (simulated)'!$C125*I$1))</f>
        <v>4.1922992813624465</v>
      </c>
      <c r="J123">
        <f>'PK parameters (simulated)'!$G125*(EXP(-('PK parameters (simulated)'!$A125/'PK parameters (simulated)'!$B125)*J$1)-EXP(-'PK parameters (simulated)'!$C125*J$1))</f>
        <v>3.616327233172858</v>
      </c>
      <c r="K123">
        <f>'PK parameters (simulated)'!$G125*(EXP(-('PK parameters (simulated)'!$A125/'PK parameters (simulated)'!$B125)*K$1)-EXP(-'PK parameters (simulated)'!$C125*K$1))</f>
        <v>2.398094962951112</v>
      </c>
      <c r="L123">
        <f>'PK parameters (simulated)'!$G125*(EXP(-('PK parameters (simulated)'!$A125/'PK parameters (simulated)'!$B125)*L$1)-EXP(-'PK parameters (simulated)'!$C125*L$1))</f>
        <v>1.5012109637591666</v>
      </c>
      <c r="M123">
        <f>'PK parameters (simulated)'!$G125*(EXP(-('PK parameters (simulated)'!$A125/'PK parameters (simulated)'!$B125)*M$1)-EXP(-'PK parameters (simulated)'!$C125*M$1))</f>
        <v>0.5633082996162698</v>
      </c>
      <c r="N123">
        <f>'PK parameters (simulated)'!$G125*(EXP(-('PK parameters (simulated)'!$A125/'PK parameters (simulated)'!$B125)*N$1)-EXP(-'PK parameters (simulated)'!$C125*N$1))</f>
        <v>0.028681598330247558</v>
      </c>
      <c r="O123">
        <f>'PK parameters (simulated)'!$G125*(EXP(-('PK parameters (simulated)'!$A125/'PK parameters (simulated)'!$B125)*O$1)-EXP(-'PK parameters (simulated)'!$C125*O$1))</f>
        <v>0.0014578053994200929</v>
      </c>
      <c r="P123">
        <f>'PK parameters (simulated)'!$G125*(EXP(-('PK parameters (simulated)'!$A125/'PK parameters (simulated)'!$B125)*P$1)-EXP(-'PK parameters (simulated)'!$C125*P$1))</f>
        <v>7.40959419858182E-05</v>
      </c>
    </row>
    <row r="124" spans="2:16" ht="12.75">
      <c r="B124">
        <f>'PK parameters (simulated)'!$G126*(EXP(-('PK parameters (simulated)'!$A126/'PK parameters (simulated)'!$B126)*B$1)-EXP(-'PK parameters (simulated)'!$C126*B$1))</f>
        <v>0</v>
      </c>
      <c r="C124">
        <f>'PK parameters (simulated)'!$G126*(EXP(-('PK parameters (simulated)'!$A126/'PK parameters (simulated)'!$B126)*C$1)-EXP(-'PK parameters (simulated)'!$C126*C$1))</f>
        <v>0.1520323866612236</v>
      </c>
      <c r="D124">
        <f>'PK parameters (simulated)'!$G126*(EXP(-('PK parameters (simulated)'!$A126/'PK parameters (simulated)'!$B126)*D$1)-EXP(-'PK parameters (simulated)'!$C126*D$1))</f>
        <v>0.7294777712122764</v>
      </c>
      <c r="E124">
        <f>'PK parameters (simulated)'!$G126*(EXP(-('PK parameters (simulated)'!$A126/'PK parameters (simulated)'!$B126)*E$1)-EXP(-'PK parameters (simulated)'!$C126*E$1))</f>
        <v>1.3866306307269</v>
      </c>
      <c r="F124">
        <f>'PK parameters (simulated)'!$G126*(EXP(-('PK parameters (simulated)'!$A126/'PK parameters (simulated)'!$B126)*F$1)-EXP(-'PK parameters (simulated)'!$C126*F$1))</f>
        <v>3.406144848259917</v>
      </c>
      <c r="G124">
        <f>'PK parameters (simulated)'!$G126*(EXP(-('PK parameters (simulated)'!$A126/'PK parameters (simulated)'!$B126)*G$1)-EXP(-'PK parameters (simulated)'!$C126*G$1))</f>
        <v>5.102016768535115</v>
      </c>
      <c r="H124">
        <f>'PK parameters (simulated)'!$G126*(EXP(-('PK parameters (simulated)'!$A126/'PK parameters (simulated)'!$B126)*H$1)-EXP(-'PK parameters (simulated)'!$C126*H$1))</f>
        <v>5.942127689322704</v>
      </c>
      <c r="I124">
        <f>'PK parameters (simulated)'!$G126*(EXP(-('PK parameters (simulated)'!$A126/'PK parameters (simulated)'!$B126)*I$1)-EXP(-'PK parameters (simulated)'!$C126*I$1))</f>
        <v>5.435579034332988</v>
      </c>
      <c r="J124">
        <f>'PK parameters (simulated)'!$G126*(EXP(-('PK parameters (simulated)'!$A126/'PK parameters (simulated)'!$B126)*J$1)-EXP(-'PK parameters (simulated)'!$C126*J$1))</f>
        <v>4.601097895552981</v>
      </c>
      <c r="K124">
        <f>'PK parameters (simulated)'!$G126*(EXP(-('PK parameters (simulated)'!$A126/'PK parameters (simulated)'!$B126)*K$1)-EXP(-'PK parameters (simulated)'!$C126*K$1))</f>
        <v>3.059320303505591</v>
      </c>
      <c r="L124">
        <f>'PK parameters (simulated)'!$G126*(EXP(-('PK parameters (simulated)'!$A126/'PK parameters (simulated)'!$B126)*L$1)-EXP(-'PK parameters (simulated)'!$C126*L$1))</f>
        <v>1.979100565901008</v>
      </c>
      <c r="M124">
        <f>'PK parameters (simulated)'!$G126*(EXP(-('PK parameters (simulated)'!$A126/'PK parameters (simulated)'!$B126)*M$1)-EXP(-'PK parameters (simulated)'!$C126*M$1))</f>
        <v>0.8182623484011459</v>
      </c>
      <c r="N124">
        <f>'PK parameters (simulated)'!$G126*(EXP(-('PK parameters (simulated)'!$A126/'PK parameters (simulated)'!$B126)*N$1)-EXP(-'PK parameters (simulated)'!$C126*N$1))</f>
        <v>0.0575416489657222</v>
      </c>
      <c r="O124">
        <f>'PK parameters (simulated)'!$G126*(EXP(-('PK parameters (simulated)'!$A126/'PK parameters (simulated)'!$B126)*O$1)-EXP(-'PK parameters (simulated)'!$C126*O$1))</f>
        <v>0.004046127588937412</v>
      </c>
      <c r="P124">
        <f>'PK parameters (simulated)'!$G126*(EXP(-('PK parameters (simulated)'!$A126/'PK parameters (simulated)'!$B126)*P$1)-EXP(-'PK parameters (simulated)'!$C126*P$1))</f>
        <v>0.0002845095451508957</v>
      </c>
    </row>
    <row r="125" spans="2:16" ht="12.75">
      <c r="B125">
        <f>'PK parameters (simulated)'!$G127*(EXP(-('PK parameters (simulated)'!$A127/'PK parameters (simulated)'!$B127)*B$1)-EXP(-'PK parameters (simulated)'!$C127*B$1))</f>
        <v>0</v>
      </c>
      <c r="C125">
        <f>'PK parameters (simulated)'!$G127*(EXP(-('PK parameters (simulated)'!$A127/'PK parameters (simulated)'!$B127)*C$1)-EXP(-'PK parameters (simulated)'!$C127*C$1))</f>
        <v>0.12036469260624508</v>
      </c>
      <c r="D125">
        <f>'PK parameters (simulated)'!$G127*(EXP(-('PK parameters (simulated)'!$A127/'PK parameters (simulated)'!$B127)*D$1)-EXP(-'PK parameters (simulated)'!$C127*D$1))</f>
        <v>0.5798394350959111</v>
      </c>
      <c r="E125">
        <f>'PK parameters (simulated)'!$G127*(EXP(-('PK parameters (simulated)'!$A127/'PK parameters (simulated)'!$B127)*E$1)-EXP(-'PK parameters (simulated)'!$C127*E$1))</f>
        <v>1.1077547298818173</v>
      </c>
      <c r="F125">
        <f>'PK parameters (simulated)'!$G127*(EXP(-('PK parameters (simulated)'!$A127/'PK parameters (simulated)'!$B127)*F$1)-EXP(-'PK parameters (simulated)'!$C127*F$1))</f>
        <v>2.7779614346622683</v>
      </c>
      <c r="G125">
        <f>'PK parameters (simulated)'!$G127*(EXP(-('PK parameters (simulated)'!$A127/'PK parameters (simulated)'!$B127)*G$1)-EXP(-'PK parameters (simulated)'!$C127*G$1))</f>
        <v>4.298919352922224</v>
      </c>
      <c r="H125">
        <f>'PK parameters (simulated)'!$G127*(EXP(-('PK parameters (simulated)'!$A127/'PK parameters (simulated)'!$B127)*H$1)-EXP(-'PK parameters (simulated)'!$C127*H$1))</f>
        <v>5.372251520070664</v>
      </c>
      <c r="I125">
        <f>'PK parameters (simulated)'!$G127*(EXP(-('PK parameters (simulated)'!$A127/'PK parameters (simulated)'!$B127)*I$1)-EXP(-'PK parameters (simulated)'!$C127*I$1))</f>
        <v>5.304303902636168</v>
      </c>
      <c r="J125">
        <f>'PK parameters (simulated)'!$G127*(EXP(-('PK parameters (simulated)'!$A127/'PK parameters (simulated)'!$B127)*J$1)-EXP(-'PK parameters (simulated)'!$C127*J$1))</f>
        <v>4.867533688293247</v>
      </c>
      <c r="K125">
        <f>'PK parameters (simulated)'!$G127*(EXP(-('PK parameters (simulated)'!$A127/'PK parameters (simulated)'!$B127)*K$1)-EXP(-'PK parameters (simulated)'!$C127*K$1))</f>
        <v>3.8329059380294095</v>
      </c>
      <c r="L125">
        <f>'PK parameters (simulated)'!$G127*(EXP(-('PK parameters (simulated)'!$A127/'PK parameters (simulated)'!$B127)*L$1)-EXP(-'PK parameters (simulated)'!$C127*L$1))</f>
        <v>2.9497198397046285</v>
      </c>
      <c r="M125">
        <f>'PK parameters (simulated)'!$G127*(EXP(-('PK parameters (simulated)'!$A127/'PK parameters (simulated)'!$B127)*M$1)-EXP(-'PK parameters (simulated)'!$C127*M$1))</f>
        <v>1.7313132910133038</v>
      </c>
      <c r="N125">
        <f>'PK parameters (simulated)'!$G127*(EXP(-('PK parameters (simulated)'!$A127/'PK parameters (simulated)'!$B127)*N$1)-EXP(-'PK parameters (simulated)'!$C127*N$1))</f>
        <v>0.3489432625007902</v>
      </c>
      <c r="O125">
        <f>'PK parameters (simulated)'!$G127*(EXP(-('PK parameters (simulated)'!$A127/'PK parameters (simulated)'!$B127)*O$1)-EXP(-'PK parameters (simulated)'!$C127*O$1))</f>
        <v>0.07032625707191566</v>
      </c>
      <c r="P125">
        <f>'PK parameters (simulated)'!$G127*(EXP(-('PK parameters (simulated)'!$A127/'PK parameters (simulated)'!$B127)*P$1)-EXP(-'PK parameters (simulated)'!$C127*P$1))</f>
        <v>0.014173600576749195</v>
      </c>
    </row>
    <row r="126" spans="2:16" ht="12.75">
      <c r="B126">
        <f>'PK parameters (simulated)'!$G128*(EXP(-('PK parameters (simulated)'!$A128/'PK parameters (simulated)'!$B128)*B$1)-EXP(-'PK parameters (simulated)'!$C128*B$1))</f>
        <v>0</v>
      </c>
      <c r="C126">
        <f>'PK parameters (simulated)'!$G128*(EXP(-('PK parameters (simulated)'!$A128/'PK parameters (simulated)'!$B128)*C$1)-EXP(-'PK parameters (simulated)'!$C128*C$1))</f>
        <v>0.1498432281831219</v>
      </c>
      <c r="D126">
        <f>'PK parameters (simulated)'!$G128*(EXP(-('PK parameters (simulated)'!$A128/'PK parameters (simulated)'!$B128)*D$1)-EXP(-'PK parameters (simulated)'!$C128*D$1))</f>
        <v>0.7165594982335687</v>
      </c>
      <c r="E126">
        <f>'PK parameters (simulated)'!$G128*(EXP(-('PK parameters (simulated)'!$A128/'PK parameters (simulated)'!$B128)*E$1)-EXP(-'PK parameters (simulated)'!$C128*E$1))</f>
        <v>1.3563701651785856</v>
      </c>
      <c r="F126">
        <f>'PK parameters (simulated)'!$G128*(EXP(-('PK parameters (simulated)'!$A128/'PK parameters (simulated)'!$B128)*F$1)-EXP(-'PK parameters (simulated)'!$C128*F$1))</f>
        <v>3.2766400561556295</v>
      </c>
      <c r="G126">
        <f>'PK parameters (simulated)'!$G128*(EXP(-('PK parameters (simulated)'!$A128/'PK parameters (simulated)'!$B128)*G$1)-EXP(-'PK parameters (simulated)'!$C128*G$1))</f>
        <v>4.787894569912919</v>
      </c>
      <c r="H126">
        <f>'PK parameters (simulated)'!$G128*(EXP(-('PK parameters (simulated)'!$A128/'PK parameters (simulated)'!$B128)*H$1)-EXP(-'PK parameters (simulated)'!$C128*H$1))</f>
        <v>5.311344801559655</v>
      </c>
      <c r="I126">
        <f>'PK parameters (simulated)'!$G128*(EXP(-('PK parameters (simulated)'!$A128/'PK parameters (simulated)'!$B128)*I$1)-EXP(-'PK parameters (simulated)'!$C128*I$1))</f>
        <v>4.632394325327856</v>
      </c>
      <c r="J126">
        <f>'PK parameters (simulated)'!$G128*(EXP(-('PK parameters (simulated)'!$A128/'PK parameters (simulated)'!$B128)*J$1)-EXP(-'PK parameters (simulated)'!$C128*J$1))</f>
        <v>3.741503183784575</v>
      </c>
      <c r="K126">
        <f>'PK parameters (simulated)'!$G128*(EXP(-('PK parameters (simulated)'!$A128/'PK parameters (simulated)'!$B128)*K$1)-EXP(-'PK parameters (simulated)'!$C128*K$1))</f>
        <v>2.268029101910953</v>
      </c>
      <c r="L126">
        <f>'PK parameters (simulated)'!$G128*(EXP(-('PK parameters (simulated)'!$A128/'PK parameters (simulated)'!$B128)*L$1)-EXP(-'PK parameters (simulated)'!$C128*L$1))</f>
        <v>1.3387161832757957</v>
      </c>
      <c r="M126">
        <f>'PK parameters (simulated)'!$G128*(EXP(-('PK parameters (simulated)'!$A128/'PK parameters (simulated)'!$B128)*M$1)-EXP(-'PK parameters (simulated)'!$C128*M$1))</f>
        <v>0.4610708112958626</v>
      </c>
      <c r="N126">
        <f>'PK parameters (simulated)'!$G128*(EXP(-('PK parameters (simulated)'!$A128/'PK parameters (simulated)'!$B128)*N$1)-EXP(-'PK parameters (simulated)'!$C128*N$1))</f>
        <v>0.018749091842040905</v>
      </c>
      <c r="O126">
        <f>'PK parameters (simulated)'!$G128*(EXP(-('PK parameters (simulated)'!$A128/'PK parameters (simulated)'!$B128)*O$1)-EXP(-'PK parameters (simulated)'!$C128*O$1))</f>
        <v>0.0007623667852084663</v>
      </c>
      <c r="P126">
        <f>'PK parameters (simulated)'!$G128*(EXP(-('PK parameters (simulated)'!$A128/'PK parameters (simulated)'!$B128)*P$1)-EXP(-'PK parameters (simulated)'!$C128*P$1))</f>
        <v>3.0999000779128754E-05</v>
      </c>
    </row>
    <row r="127" spans="2:16" ht="12.75">
      <c r="B127">
        <f>'PK parameters (simulated)'!$G129*(EXP(-('PK parameters (simulated)'!$A129/'PK parameters (simulated)'!$B129)*B$1)-EXP(-'PK parameters (simulated)'!$C129*B$1))</f>
        <v>0</v>
      </c>
      <c r="C127">
        <f>'PK parameters (simulated)'!$G129*(EXP(-('PK parameters (simulated)'!$A129/'PK parameters (simulated)'!$B129)*C$1)-EXP(-'PK parameters (simulated)'!$C129*C$1))</f>
        <v>0.1407297528697935</v>
      </c>
      <c r="D127">
        <f>'PK parameters (simulated)'!$G129*(EXP(-('PK parameters (simulated)'!$A129/'PK parameters (simulated)'!$B129)*D$1)-EXP(-'PK parameters (simulated)'!$C129*D$1))</f>
        <v>0.6767231805130386</v>
      </c>
      <c r="E127">
        <f>'PK parameters (simulated)'!$G129*(EXP(-('PK parameters (simulated)'!$A129/'PK parameters (simulated)'!$B129)*E$1)-EXP(-'PK parameters (simulated)'!$C129*E$1))</f>
        <v>1.2896952656072862</v>
      </c>
      <c r="F127">
        <f>'PK parameters (simulated)'!$G129*(EXP(-('PK parameters (simulated)'!$A129/'PK parameters (simulated)'!$B129)*F$1)-EXP(-'PK parameters (simulated)'!$C129*F$1))</f>
        <v>3.196255743768003</v>
      </c>
      <c r="G127">
        <f>'PK parameters (simulated)'!$G129*(EXP(-('PK parameters (simulated)'!$A129/'PK parameters (simulated)'!$B129)*G$1)-EXP(-'PK parameters (simulated)'!$C129*G$1))</f>
        <v>4.830066920269093</v>
      </c>
      <c r="H127">
        <f>'PK parameters (simulated)'!$G129*(EXP(-('PK parameters (simulated)'!$A129/'PK parameters (simulated)'!$B129)*H$1)-EXP(-'PK parameters (simulated)'!$C129*H$1))</f>
        <v>5.638785923257819</v>
      </c>
      <c r="I127">
        <f>'PK parameters (simulated)'!$G129*(EXP(-('PK parameters (simulated)'!$A129/'PK parameters (simulated)'!$B129)*I$1)-EXP(-'PK parameters (simulated)'!$C129*I$1))</f>
        <v>5.078511119904855</v>
      </c>
      <c r="J127">
        <f>'PK parameters (simulated)'!$G129*(EXP(-('PK parameters (simulated)'!$A129/'PK parameters (simulated)'!$B129)*J$1)-EXP(-'PK parameters (simulated)'!$C129*J$1))</f>
        <v>4.172538691989521</v>
      </c>
      <c r="K127">
        <f>'PK parameters (simulated)'!$G129*(EXP(-('PK parameters (simulated)'!$A129/'PK parameters (simulated)'!$B129)*K$1)-EXP(-'PK parameters (simulated)'!$C129*K$1))</f>
        <v>2.5405338062753957</v>
      </c>
      <c r="L127">
        <f>'PK parameters (simulated)'!$G129*(EXP(-('PK parameters (simulated)'!$A129/'PK parameters (simulated)'!$B129)*L$1)-EXP(-'PK parameters (simulated)'!$C129*L$1))</f>
        <v>1.475139453518343</v>
      </c>
      <c r="M127">
        <f>'PK parameters (simulated)'!$G129*(EXP(-('PK parameters (simulated)'!$A129/'PK parameters (simulated)'!$B129)*M$1)-EXP(-'PK parameters (simulated)'!$C129*M$1))</f>
        <v>0.4822454501216664</v>
      </c>
      <c r="N127">
        <f>'PK parameters (simulated)'!$G129*(EXP(-('PK parameters (simulated)'!$A129/'PK parameters (simulated)'!$B129)*N$1)-EXP(-'PK parameters (simulated)'!$C129*N$1))</f>
        <v>0.01649562167370186</v>
      </c>
      <c r="O127">
        <f>'PK parameters (simulated)'!$G129*(EXP(-('PK parameters (simulated)'!$A129/'PK parameters (simulated)'!$B129)*O$1)-EXP(-'PK parameters (simulated)'!$C129*O$1))</f>
        <v>0.0005638450002885931</v>
      </c>
      <c r="P127">
        <f>'PK parameters (simulated)'!$G129*(EXP(-('PK parameters (simulated)'!$A129/'PK parameters (simulated)'!$B129)*P$1)-EXP(-'PK parameters (simulated)'!$C129*P$1))</f>
        <v>1.9273054938997294E-05</v>
      </c>
    </row>
    <row r="128" spans="2:16" ht="12.75">
      <c r="B128">
        <f>'PK parameters (simulated)'!$G130*(EXP(-('PK parameters (simulated)'!$A130/'PK parameters (simulated)'!$B130)*B$1)-EXP(-'PK parameters (simulated)'!$C130*B$1))</f>
        <v>0</v>
      </c>
      <c r="C128">
        <f>'PK parameters (simulated)'!$G130*(EXP(-('PK parameters (simulated)'!$A130/'PK parameters (simulated)'!$B130)*C$1)-EXP(-'PK parameters (simulated)'!$C130*C$1))</f>
        <v>0.10418629185935861</v>
      </c>
      <c r="D128">
        <f>'PK parameters (simulated)'!$G130*(EXP(-('PK parameters (simulated)'!$A130/'PK parameters (simulated)'!$B130)*D$1)-EXP(-'PK parameters (simulated)'!$C130*D$1))</f>
        <v>0.5033327675934931</v>
      </c>
      <c r="E128">
        <f>'PK parameters (simulated)'!$G130*(EXP(-('PK parameters (simulated)'!$A130/'PK parameters (simulated)'!$B130)*E$1)-EXP(-'PK parameters (simulated)'!$C130*E$1))</f>
        <v>0.9649511386396847</v>
      </c>
      <c r="F128">
        <f>'PK parameters (simulated)'!$G130*(EXP(-('PK parameters (simulated)'!$A130/'PK parameters (simulated)'!$B130)*F$1)-EXP(-'PK parameters (simulated)'!$C130*F$1))</f>
        <v>2.4518971449837372</v>
      </c>
      <c r="G128">
        <f>'PK parameters (simulated)'!$G130*(EXP(-('PK parameters (simulated)'!$A130/'PK parameters (simulated)'!$B130)*G$1)-EXP(-'PK parameters (simulated)'!$C130*G$1))</f>
        <v>3.8609758072910383</v>
      </c>
      <c r="H128">
        <f>'PK parameters (simulated)'!$G130*(EXP(-('PK parameters (simulated)'!$A130/'PK parameters (simulated)'!$B130)*H$1)-EXP(-'PK parameters (simulated)'!$C130*H$1))</f>
        <v>4.957139531280986</v>
      </c>
      <c r="I128">
        <f>'PK parameters (simulated)'!$G130*(EXP(-('PK parameters (simulated)'!$A130/'PK parameters (simulated)'!$B130)*I$1)-EXP(-'PK parameters (simulated)'!$C130*I$1))</f>
        <v>4.984419217720506</v>
      </c>
      <c r="J128">
        <f>'PK parameters (simulated)'!$G130*(EXP(-('PK parameters (simulated)'!$A130/'PK parameters (simulated)'!$B130)*J$1)-EXP(-'PK parameters (simulated)'!$C130*J$1))</f>
        <v>4.627623408865962</v>
      </c>
      <c r="K128">
        <f>'PK parameters (simulated)'!$G130*(EXP(-('PK parameters (simulated)'!$A130/'PK parameters (simulated)'!$B130)*K$1)-EXP(-'PK parameters (simulated)'!$C130*K$1))</f>
        <v>3.686645664119787</v>
      </c>
      <c r="L128">
        <f>'PK parameters (simulated)'!$G130*(EXP(-('PK parameters (simulated)'!$A130/'PK parameters (simulated)'!$B130)*L$1)-EXP(-'PK parameters (simulated)'!$C130*L$1))</f>
        <v>2.850319301048733</v>
      </c>
      <c r="M128">
        <f>'PK parameters (simulated)'!$G130*(EXP(-('PK parameters (simulated)'!$A130/'PK parameters (simulated)'!$B130)*M$1)-EXP(-'PK parameters (simulated)'!$C130*M$1))</f>
        <v>1.6800691235207772</v>
      </c>
      <c r="N128">
        <f>'PK parameters (simulated)'!$G130*(EXP(-('PK parameters (simulated)'!$A130/'PK parameters (simulated)'!$B130)*N$1)-EXP(-'PK parameters (simulated)'!$C130*N$1))</f>
        <v>0.34190567649606074</v>
      </c>
      <c r="O128">
        <f>'PK parameters (simulated)'!$G130*(EXP(-('PK parameters (simulated)'!$A130/'PK parameters (simulated)'!$B130)*O$1)-EXP(-'PK parameters (simulated)'!$C130*O$1))</f>
        <v>0.06957285870223101</v>
      </c>
      <c r="P128">
        <f>'PK parameters (simulated)'!$G130*(EXP(-('PK parameters (simulated)'!$A130/'PK parameters (simulated)'!$B130)*P$1)-EXP(-'PK parameters (simulated)'!$C130*P$1))</f>
        <v>0.014157070055643484</v>
      </c>
    </row>
    <row r="129" spans="2:16" ht="12.75">
      <c r="B129">
        <f>'PK parameters (simulated)'!$G131*(EXP(-('PK parameters (simulated)'!$A131/'PK parameters (simulated)'!$B131)*B$1)-EXP(-'PK parameters (simulated)'!$C131*B$1))</f>
        <v>0</v>
      </c>
      <c r="C129">
        <f>'PK parameters (simulated)'!$G131*(EXP(-('PK parameters (simulated)'!$A131/'PK parameters (simulated)'!$B131)*C$1)-EXP(-'PK parameters (simulated)'!$C131*C$1))</f>
        <v>0.13901830453516104</v>
      </c>
      <c r="D129">
        <f>'PK parameters (simulated)'!$G131*(EXP(-('PK parameters (simulated)'!$A131/'PK parameters (simulated)'!$B131)*D$1)-EXP(-'PK parameters (simulated)'!$C131*D$1))</f>
        <v>0.6698099588089774</v>
      </c>
      <c r="E129">
        <f>'PK parameters (simulated)'!$G131*(EXP(-('PK parameters (simulated)'!$A131/'PK parameters (simulated)'!$B131)*E$1)-EXP(-'PK parameters (simulated)'!$C131*E$1))</f>
        <v>1.2799010008860672</v>
      </c>
      <c r="F129">
        <f>'PK parameters (simulated)'!$G131*(EXP(-('PK parameters (simulated)'!$A131/'PK parameters (simulated)'!$B131)*F$1)-EXP(-'PK parameters (simulated)'!$C131*F$1))</f>
        <v>3.212303970123634</v>
      </c>
      <c r="G129">
        <f>'PK parameters (simulated)'!$G131*(EXP(-('PK parameters (simulated)'!$A131/'PK parameters (simulated)'!$B131)*G$1)-EXP(-'PK parameters (simulated)'!$C131*G$1))</f>
        <v>4.977280736418496</v>
      </c>
      <c r="H129">
        <f>'PK parameters (simulated)'!$G131*(EXP(-('PK parameters (simulated)'!$A131/'PK parameters (simulated)'!$B131)*H$1)-EXP(-'PK parameters (simulated)'!$C131*H$1))</f>
        <v>6.235822758656979</v>
      </c>
      <c r="I129">
        <f>'PK parameters (simulated)'!$G131*(EXP(-('PK parameters (simulated)'!$A131/'PK parameters (simulated)'!$B131)*I$1)-EXP(-'PK parameters (simulated)'!$C131*I$1))</f>
        <v>6.172944277808224</v>
      </c>
      <c r="J129">
        <f>'PK parameters (simulated)'!$G131*(EXP(-('PK parameters (simulated)'!$A131/'PK parameters (simulated)'!$B131)*J$1)-EXP(-'PK parameters (simulated)'!$C131*J$1))</f>
        <v>5.679568423019233</v>
      </c>
      <c r="K129">
        <f>'PK parameters (simulated)'!$G131*(EXP(-('PK parameters (simulated)'!$A131/'PK parameters (simulated)'!$B131)*K$1)-EXP(-'PK parameters (simulated)'!$C131*K$1))</f>
        <v>4.496207589962328</v>
      </c>
      <c r="L129">
        <f>'PK parameters (simulated)'!$G131*(EXP(-('PK parameters (simulated)'!$A131/'PK parameters (simulated)'!$B131)*L$1)-EXP(-'PK parameters (simulated)'!$C131*L$1))</f>
        <v>3.478772160312058</v>
      </c>
      <c r="M129">
        <f>'PK parameters (simulated)'!$G131*(EXP(-('PK parameters (simulated)'!$A131/'PK parameters (simulated)'!$B131)*M$1)-EXP(-'PK parameters (simulated)'!$C131*M$1))</f>
        <v>2.06388147059689</v>
      </c>
      <c r="N129">
        <f>'PK parameters (simulated)'!$G131*(EXP(-('PK parameters (simulated)'!$A131/'PK parameters (simulated)'!$B131)*N$1)-EXP(-'PK parameters (simulated)'!$C131*N$1))</f>
        <v>0.4295964975430788</v>
      </c>
      <c r="O129">
        <f>'PK parameters (simulated)'!$G131*(EXP(-('PK parameters (simulated)'!$A131/'PK parameters (simulated)'!$B131)*O$1)-EXP(-'PK parameters (simulated)'!$C131*O$1))</f>
        <v>0.08941705002491478</v>
      </c>
      <c r="P129">
        <f>'PK parameters (simulated)'!$G131*(EXP(-('PK parameters (simulated)'!$A131/'PK parameters (simulated)'!$B131)*P$1)-EXP(-'PK parameters (simulated)'!$C131*P$1))</f>
        <v>0.018611438569725705</v>
      </c>
    </row>
    <row r="130" spans="2:16" ht="12.75">
      <c r="B130">
        <f>'PK parameters (simulated)'!$G132*(EXP(-('PK parameters (simulated)'!$A132/'PK parameters (simulated)'!$B132)*B$1)-EXP(-'PK parameters (simulated)'!$C132*B$1))</f>
        <v>0</v>
      </c>
      <c r="C130">
        <f>'PK parameters (simulated)'!$G132*(EXP(-('PK parameters (simulated)'!$A132/'PK parameters (simulated)'!$B132)*C$1)-EXP(-'PK parameters (simulated)'!$C132*C$1))</f>
        <v>0.1810922624547109</v>
      </c>
      <c r="D130">
        <f>'PK parameters (simulated)'!$G132*(EXP(-('PK parameters (simulated)'!$A132/'PK parameters (simulated)'!$B132)*D$1)-EXP(-'PK parameters (simulated)'!$C132*D$1))</f>
        <v>0.8646865419668673</v>
      </c>
      <c r="E130">
        <f>'PK parameters (simulated)'!$G132*(EXP(-('PK parameters (simulated)'!$A132/'PK parameters (simulated)'!$B132)*E$1)-EXP(-'PK parameters (simulated)'!$C132*E$1))</f>
        <v>1.6338197262210756</v>
      </c>
      <c r="F130">
        <f>'PK parameters (simulated)'!$G132*(EXP(-('PK parameters (simulated)'!$A132/'PK parameters (simulated)'!$B132)*F$1)-EXP(-'PK parameters (simulated)'!$C132*F$1))</f>
        <v>3.9226087514044323</v>
      </c>
      <c r="G130">
        <f>'PK parameters (simulated)'!$G132*(EXP(-('PK parameters (simulated)'!$A132/'PK parameters (simulated)'!$B132)*G$1)-EXP(-'PK parameters (simulated)'!$C132*G$1))</f>
        <v>5.696039566836443</v>
      </c>
      <c r="H130">
        <f>'PK parameters (simulated)'!$G132*(EXP(-('PK parameters (simulated)'!$A132/'PK parameters (simulated)'!$B132)*H$1)-EXP(-'PK parameters (simulated)'!$C132*H$1))</f>
        <v>6.302694169333347</v>
      </c>
      <c r="I130">
        <f>'PK parameters (simulated)'!$G132*(EXP(-('PK parameters (simulated)'!$A132/'PK parameters (simulated)'!$B132)*I$1)-EXP(-'PK parameters (simulated)'!$C132*I$1))</f>
        <v>5.543951469663645</v>
      </c>
      <c r="J130">
        <f>'PK parameters (simulated)'!$G132*(EXP(-('PK parameters (simulated)'!$A132/'PK parameters (simulated)'!$B132)*J$1)-EXP(-'PK parameters (simulated)'!$C132*J$1))</f>
        <v>4.55209659225926</v>
      </c>
      <c r="K130">
        <f>'PK parameters (simulated)'!$G132*(EXP(-('PK parameters (simulated)'!$A132/'PK parameters (simulated)'!$B132)*K$1)-EXP(-'PK parameters (simulated)'!$C132*K$1))</f>
        <v>2.890489932006333</v>
      </c>
      <c r="L130">
        <f>'PK parameters (simulated)'!$G132*(EXP(-('PK parameters (simulated)'!$A132/'PK parameters (simulated)'!$B132)*L$1)-EXP(-'PK parameters (simulated)'!$C132*L$1))</f>
        <v>1.8007370550343198</v>
      </c>
      <c r="M130">
        <f>'PK parameters (simulated)'!$G132*(EXP(-('PK parameters (simulated)'!$A132/'PK parameters (simulated)'!$B132)*M$1)-EXP(-'PK parameters (simulated)'!$C132*M$1))</f>
        <v>0.694259794569193</v>
      </c>
      <c r="N130">
        <f>'PK parameters (simulated)'!$G132*(EXP(-('PK parameters (simulated)'!$A132/'PK parameters (simulated)'!$B132)*N$1)-EXP(-'PK parameters (simulated)'!$C132*N$1))</f>
        <v>0.03970424682679367</v>
      </c>
      <c r="O130">
        <f>'PK parameters (simulated)'!$G132*(EXP(-('PK parameters (simulated)'!$A132/'PK parameters (simulated)'!$B132)*O$1)-EXP(-'PK parameters (simulated)'!$C132*O$1))</f>
        <v>0.002270615427700922</v>
      </c>
      <c r="P130">
        <f>'PK parameters (simulated)'!$G132*(EXP(-('PK parameters (simulated)'!$A132/'PK parameters (simulated)'!$B132)*P$1)-EXP(-'PK parameters (simulated)'!$C132*P$1))</f>
        <v>0.00012985246744789145</v>
      </c>
    </row>
    <row r="131" spans="2:16" ht="12.75">
      <c r="B131">
        <f>'PK parameters (simulated)'!$G133*(EXP(-('PK parameters (simulated)'!$A133/'PK parameters (simulated)'!$B133)*B$1)-EXP(-'PK parameters (simulated)'!$C133*B$1))</f>
        <v>0</v>
      </c>
      <c r="C131">
        <f>'PK parameters (simulated)'!$G133*(EXP(-('PK parameters (simulated)'!$A133/'PK parameters (simulated)'!$B133)*C$1)-EXP(-'PK parameters (simulated)'!$C133*C$1))</f>
        <v>0.14079042496567173</v>
      </c>
      <c r="D131">
        <f>'PK parameters (simulated)'!$G133*(EXP(-('PK parameters (simulated)'!$A133/'PK parameters (simulated)'!$B133)*D$1)-EXP(-'PK parameters (simulated)'!$C133*D$1))</f>
        <v>0.6786866275335286</v>
      </c>
      <c r="E131">
        <f>'PK parameters (simulated)'!$G133*(EXP(-('PK parameters (simulated)'!$A133/'PK parameters (simulated)'!$B133)*E$1)-EXP(-'PK parameters (simulated)'!$C133*E$1))</f>
        <v>1.2975066969694493</v>
      </c>
      <c r="F131">
        <f>'PK parameters (simulated)'!$G133*(EXP(-('PK parameters (simulated)'!$A133/'PK parameters (simulated)'!$B133)*F$1)-EXP(-'PK parameters (simulated)'!$C133*F$1))</f>
        <v>3.2583738694017486</v>
      </c>
      <c r="G131">
        <f>'PK parameters (simulated)'!$G133*(EXP(-('PK parameters (simulated)'!$A133/'PK parameters (simulated)'!$B133)*G$1)-EXP(-'PK parameters (simulated)'!$C133*G$1))</f>
        <v>5.032093366809616</v>
      </c>
      <c r="H131">
        <f>'PK parameters (simulated)'!$G133*(EXP(-('PK parameters (simulated)'!$A133/'PK parameters (simulated)'!$B133)*H$1)-EXP(-'PK parameters (simulated)'!$C133*H$1))</f>
        <v>6.176029184751984</v>
      </c>
      <c r="I131">
        <f>'PK parameters (simulated)'!$G133*(EXP(-('PK parameters (simulated)'!$A133/'PK parameters (simulated)'!$B133)*I$1)-EXP(-'PK parameters (simulated)'!$C133*I$1))</f>
        <v>5.8938905497197585</v>
      </c>
      <c r="J131">
        <f>'PK parameters (simulated)'!$G133*(EXP(-('PK parameters (simulated)'!$A133/'PK parameters (simulated)'!$B133)*J$1)-EXP(-'PK parameters (simulated)'!$C133*J$1))</f>
        <v>5.164310869237992</v>
      </c>
      <c r="K131">
        <f>'PK parameters (simulated)'!$G133*(EXP(-('PK parameters (simulated)'!$A133/'PK parameters (simulated)'!$B133)*K$1)-EXP(-'PK parameters (simulated)'!$C133*K$1))</f>
        <v>3.624915218927296</v>
      </c>
      <c r="L131">
        <f>'PK parameters (simulated)'!$G133*(EXP(-('PK parameters (simulated)'!$A133/'PK parameters (simulated)'!$B133)*L$1)-EXP(-'PK parameters (simulated)'!$C133*L$1))</f>
        <v>2.4512838788855573</v>
      </c>
      <c r="M131">
        <f>'PK parameters (simulated)'!$G133*(EXP(-('PK parameters (simulated)'!$A133/'PK parameters (simulated)'!$B133)*M$1)-EXP(-'PK parameters (simulated)'!$C133*M$1))</f>
        <v>1.0984235833138332</v>
      </c>
      <c r="N131">
        <f>'PK parameters (simulated)'!$G133*(EXP(-('PK parameters (simulated)'!$A133/'PK parameters (simulated)'!$B133)*N$1)-EXP(-'PK parameters (simulated)'!$C133*N$1))</f>
        <v>0.09774964748982376</v>
      </c>
      <c r="O131">
        <f>'PK parameters (simulated)'!$G133*(EXP(-('PK parameters (simulated)'!$A133/'PK parameters (simulated)'!$B133)*O$1)-EXP(-'PK parameters (simulated)'!$C133*O$1))</f>
        <v>0.00869662396811713</v>
      </c>
      <c r="P131">
        <f>'PK parameters (simulated)'!$G133*(EXP(-('PK parameters (simulated)'!$A133/'PK parameters (simulated)'!$B133)*P$1)-EXP(-'PK parameters (simulated)'!$C133*P$1))</f>
        <v>0.0007737241570097613</v>
      </c>
    </row>
    <row r="132" spans="2:16" ht="12.75">
      <c r="B132">
        <f>'PK parameters (simulated)'!$G134*(EXP(-('PK parameters (simulated)'!$A134/'PK parameters (simulated)'!$B134)*B$1)-EXP(-'PK parameters (simulated)'!$C134*B$1))</f>
        <v>0</v>
      </c>
      <c r="C132">
        <f>'PK parameters (simulated)'!$G134*(EXP(-('PK parameters (simulated)'!$A134/'PK parameters (simulated)'!$B134)*C$1)-EXP(-'PK parameters (simulated)'!$C134*C$1))</f>
        <v>0.13081143807955783</v>
      </c>
      <c r="D132">
        <f>'PK parameters (simulated)'!$G134*(EXP(-('PK parameters (simulated)'!$A134/'PK parameters (simulated)'!$B134)*D$1)-EXP(-'PK parameters (simulated)'!$C134*D$1))</f>
        <v>0.6315833341963534</v>
      </c>
      <c r="E132">
        <f>'PK parameters (simulated)'!$G134*(EXP(-('PK parameters (simulated)'!$A134/'PK parameters (simulated)'!$B134)*E$1)-EXP(-'PK parameters (simulated)'!$C134*E$1))</f>
        <v>1.209915800774815</v>
      </c>
      <c r="F132">
        <f>'PK parameters (simulated)'!$G134*(EXP(-('PK parameters (simulated)'!$A134/'PK parameters (simulated)'!$B134)*F$1)-EXP(-'PK parameters (simulated)'!$C134*F$1))</f>
        <v>3.065058051335841</v>
      </c>
      <c r="G132">
        <f>'PK parameters (simulated)'!$G134*(EXP(-('PK parameters (simulated)'!$A134/'PK parameters (simulated)'!$B134)*G$1)-EXP(-'PK parameters (simulated)'!$C134*G$1))</f>
        <v>4.804313072990169</v>
      </c>
      <c r="H132">
        <f>'PK parameters (simulated)'!$G134*(EXP(-('PK parameters (simulated)'!$A134/'PK parameters (simulated)'!$B134)*H$1)-EXP(-'PK parameters (simulated)'!$C134*H$1))</f>
        <v>6.110153875831474</v>
      </c>
      <c r="I132">
        <f>'PK parameters (simulated)'!$G134*(EXP(-('PK parameters (simulated)'!$A134/'PK parameters (simulated)'!$B134)*I$1)-EXP(-'PK parameters (simulated)'!$C134*I$1))</f>
        <v>6.084114902066519</v>
      </c>
      <c r="J132">
        <f>'PK parameters (simulated)'!$G134*(EXP(-('PK parameters (simulated)'!$A134/'PK parameters (simulated)'!$B134)*J$1)-EXP(-'PK parameters (simulated)'!$C134*J$1))</f>
        <v>5.59251203867509</v>
      </c>
      <c r="K132">
        <f>'PK parameters (simulated)'!$G134*(EXP(-('PK parameters (simulated)'!$A134/'PK parameters (simulated)'!$B134)*K$1)-EXP(-'PK parameters (simulated)'!$C134*K$1))</f>
        <v>4.365499356775739</v>
      </c>
      <c r="L132">
        <f>'PK parameters (simulated)'!$G134*(EXP(-('PK parameters (simulated)'!$A134/'PK parameters (simulated)'!$B134)*L$1)-EXP(-'PK parameters (simulated)'!$C134*L$1))</f>
        <v>3.306249005446315</v>
      </c>
      <c r="M132">
        <f>'PK parameters (simulated)'!$G134*(EXP(-('PK parameters (simulated)'!$A134/'PK parameters (simulated)'!$B134)*M$1)-EXP(-'PK parameters (simulated)'!$C134*M$1))</f>
        <v>1.8696415092687806</v>
      </c>
      <c r="N132">
        <f>'PK parameters (simulated)'!$G134*(EXP(-('PK parameters (simulated)'!$A134/'PK parameters (simulated)'!$B134)*N$1)-EXP(-'PK parameters (simulated)'!$C134*N$1))</f>
        <v>0.33592637804149</v>
      </c>
      <c r="O132">
        <f>'PK parameters (simulated)'!$G134*(EXP(-('PK parameters (simulated)'!$A134/'PK parameters (simulated)'!$B134)*O$1)-EXP(-'PK parameters (simulated)'!$C134*O$1))</f>
        <v>0.06035074828849268</v>
      </c>
      <c r="P132">
        <f>'PK parameters (simulated)'!$G134*(EXP(-('PK parameters (simulated)'!$A134/'PK parameters (simulated)'!$B134)*P$1)-EXP(-'PK parameters (simulated)'!$C134*P$1))</f>
        <v>0.010842294663386048</v>
      </c>
    </row>
    <row r="133" spans="2:16" ht="12.75">
      <c r="B133">
        <f>'PK parameters (simulated)'!$G135*(EXP(-('PK parameters (simulated)'!$A135/'PK parameters (simulated)'!$B135)*B$1)-EXP(-'PK parameters (simulated)'!$C135*B$1))</f>
        <v>0</v>
      </c>
      <c r="C133">
        <f>'PK parameters (simulated)'!$G135*(EXP(-('PK parameters (simulated)'!$A135/'PK parameters (simulated)'!$B135)*C$1)-EXP(-'PK parameters (simulated)'!$C135*C$1))</f>
        <v>0.1932875096604793</v>
      </c>
      <c r="D133">
        <f>'PK parameters (simulated)'!$G135*(EXP(-('PK parameters (simulated)'!$A135/'PK parameters (simulated)'!$B135)*D$1)-EXP(-'PK parameters (simulated)'!$C135*D$1))</f>
        <v>0.9289709930648107</v>
      </c>
      <c r="E133">
        <f>'PK parameters (simulated)'!$G135*(EXP(-('PK parameters (simulated)'!$A135/'PK parameters (simulated)'!$B135)*E$1)-EXP(-'PK parameters (simulated)'!$C135*E$1))</f>
        <v>1.7694381598943387</v>
      </c>
      <c r="F133">
        <f>'PK parameters (simulated)'!$G135*(EXP(-('PK parameters (simulated)'!$A135/'PK parameters (simulated)'!$B135)*F$1)-EXP(-'PK parameters (simulated)'!$C135*F$1))</f>
        <v>4.379951482134018</v>
      </c>
      <c r="G133">
        <f>'PK parameters (simulated)'!$G135*(EXP(-('PK parameters (simulated)'!$A135/'PK parameters (simulated)'!$B135)*G$1)-EXP(-'PK parameters (simulated)'!$C135*G$1))</f>
        <v>6.627291715916424</v>
      </c>
      <c r="H133">
        <f>'PK parameters (simulated)'!$G135*(EXP(-('PK parameters (simulated)'!$A135/'PK parameters (simulated)'!$B135)*H$1)-EXP(-'PK parameters (simulated)'!$C135*H$1))</f>
        <v>7.838885481833706</v>
      </c>
      <c r="I133">
        <f>'PK parameters (simulated)'!$G135*(EXP(-('PK parameters (simulated)'!$A135/'PK parameters (simulated)'!$B135)*I$1)-EXP(-'PK parameters (simulated)'!$C135*I$1))</f>
        <v>7.242935523450593</v>
      </c>
      <c r="J133">
        <f>'PK parameters (simulated)'!$G135*(EXP(-('PK parameters (simulated)'!$A135/'PK parameters (simulated)'!$B135)*J$1)-EXP(-'PK parameters (simulated)'!$C135*J$1))</f>
        <v>6.1670868765538245</v>
      </c>
      <c r="K133">
        <f>'PK parameters (simulated)'!$G135*(EXP(-('PK parameters (simulated)'!$A135/'PK parameters (simulated)'!$B135)*K$1)-EXP(-'PK parameters (simulated)'!$C135*K$1))</f>
        <v>4.117038176896079</v>
      </c>
      <c r="L133">
        <f>'PK parameters (simulated)'!$G135*(EXP(-('PK parameters (simulated)'!$A135/'PK parameters (simulated)'!$B135)*L$1)-EXP(-'PK parameters (simulated)'!$C135*L$1))</f>
        <v>2.66091280316948</v>
      </c>
      <c r="M133">
        <f>'PK parameters (simulated)'!$G135*(EXP(-('PK parameters (simulated)'!$A135/'PK parameters (simulated)'!$B135)*M$1)-EXP(-'PK parameters (simulated)'!$C135*M$1))</f>
        <v>1.093915964475989</v>
      </c>
      <c r="N133">
        <f>'PK parameters (simulated)'!$G135*(EXP(-('PK parameters (simulated)'!$A135/'PK parameters (simulated)'!$B135)*N$1)-EXP(-'PK parameters (simulated)'!$C135*N$1))</f>
        <v>0.07542732449582377</v>
      </c>
      <c r="O133">
        <f>'PK parameters (simulated)'!$G135*(EXP(-('PK parameters (simulated)'!$A135/'PK parameters (simulated)'!$B135)*O$1)-EXP(-'PK parameters (simulated)'!$C135*O$1))</f>
        <v>0.00520009734503226</v>
      </c>
      <c r="P133">
        <f>'PK parameters (simulated)'!$G135*(EXP(-('PK parameters (simulated)'!$A135/'PK parameters (simulated)'!$B135)*P$1)-EXP(-'PK parameters (simulated)'!$C135*P$1))</f>
        <v>0.00035850418966696046</v>
      </c>
    </row>
    <row r="134" spans="2:16" ht="12.75">
      <c r="B134">
        <f>'PK parameters (simulated)'!$G136*(EXP(-('PK parameters (simulated)'!$A136/'PK parameters (simulated)'!$B136)*B$1)-EXP(-'PK parameters (simulated)'!$C136*B$1))</f>
        <v>0</v>
      </c>
      <c r="C134">
        <f>'PK parameters (simulated)'!$G136*(EXP(-('PK parameters (simulated)'!$A136/'PK parameters (simulated)'!$B136)*C$1)-EXP(-'PK parameters (simulated)'!$C136*C$1))</f>
        <v>0.11986082292503016</v>
      </c>
      <c r="D134">
        <f>'PK parameters (simulated)'!$G136*(EXP(-('PK parameters (simulated)'!$A136/'PK parameters (simulated)'!$B136)*D$1)-EXP(-'PK parameters (simulated)'!$C136*D$1))</f>
        <v>0.5782385617978846</v>
      </c>
      <c r="E134">
        <f>'PK parameters (simulated)'!$G136*(EXP(-('PK parameters (simulated)'!$A136/'PK parameters (simulated)'!$B136)*E$1)-EXP(-'PK parameters (simulated)'!$C136*E$1))</f>
        <v>1.1066318676952156</v>
      </c>
      <c r="F134">
        <f>'PK parameters (simulated)'!$G136*(EXP(-('PK parameters (simulated)'!$A136/'PK parameters (simulated)'!$B136)*F$1)-EXP(-'PK parameters (simulated)'!$C136*F$1))</f>
        <v>2.793484983066587</v>
      </c>
      <c r="G134">
        <f>'PK parameters (simulated)'!$G136*(EXP(-('PK parameters (simulated)'!$A136/'PK parameters (simulated)'!$B136)*G$1)-EXP(-'PK parameters (simulated)'!$C136*G$1))</f>
        <v>4.360527098170559</v>
      </c>
      <c r="H134">
        <f>'PK parameters (simulated)'!$G136*(EXP(-('PK parameters (simulated)'!$A136/'PK parameters (simulated)'!$B136)*H$1)-EXP(-'PK parameters (simulated)'!$C136*H$1))</f>
        <v>5.5217841129192085</v>
      </c>
      <c r="I134">
        <f>'PK parameters (simulated)'!$G136*(EXP(-('PK parameters (simulated)'!$A136/'PK parameters (simulated)'!$B136)*I$1)-EXP(-'PK parameters (simulated)'!$C136*I$1))</f>
        <v>5.499263398341695</v>
      </c>
      <c r="J134">
        <f>'PK parameters (simulated)'!$G136*(EXP(-('PK parameters (simulated)'!$A136/'PK parameters (simulated)'!$B136)*J$1)-EXP(-'PK parameters (simulated)'!$C136*J$1))</f>
        <v>5.073133707218562</v>
      </c>
      <c r="K134">
        <f>'PK parameters (simulated)'!$G136*(EXP(-('PK parameters (simulated)'!$A136/'PK parameters (simulated)'!$B136)*K$1)-EXP(-'PK parameters (simulated)'!$C136*K$1))</f>
        <v>4.013584571470407</v>
      </c>
      <c r="L134">
        <f>'PK parameters (simulated)'!$G136*(EXP(-('PK parameters (simulated)'!$A136/'PK parameters (simulated)'!$B136)*L$1)-EXP(-'PK parameters (simulated)'!$C136*L$1))</f>
        <v>3.092722838105304</v>
      </c>
      <c r="M134">
        <f>'PK parameters (simulated)'!$G136*(EXP(-('PK parameters (simulated)'!$A136/'PK parameters (simulated)'!$B136)*M$1)-EXP(-'PK parameters (simulated)'!$C136*M$1))</f>
        <v>1.8156829153445417</v>
      </c>
      <c r="N134">
        <f>'PK parameters (simulated)'!$G136*(EXP(-('PK parameters (simulated)'!$A136/'PK parameters (simulated)'!$B136)*N$1)-EXP(-'PK parameters (simulated)'!$C136*N$1))</f>
        <v>0.36573112974205374</v>
      </c>
      <c r="O134">
        <f>'PK parameters (simulated)'!$G136*(EXP(-('PK parameters (simulated)'!$A136/'PK parameters (simulated)'!$B136)*O$1)-EXP(-'PK parameters (simulated)'!$C136*O$1))</f>
        <v>0.07366412861472159</v>
      </c>
      <c r="P134">
        <f>'PK parameters (simulated)'!$G136*(EXP(-('PK parameters (simulated)'!$A136/'PK parameters (simulated)'!$B136)*P$1)-EXP(-'PK parameters (simulated)'!$C136*P$1))</f>
        <v>0.014837139584398792</v>
      </c>
    </row>
    <row r="135" spans="2:16" ht="12.75">
      <c r="B135">
        <f>'PK parameters (simulated)'!$G137*(EXP(-('PK parameters (simulated)'!$A137/'PK parameters (simulated)'!$B137)*B$1)-EXP(-'PK parameters (simulated)'!$C137*B$1))</f>
        <v>0</v>
      </c>
      <c r="C135">
        <f>'PK parameters (simulated)'!$G137*(EXP(-('PK parameters (simulated)'!$A137/'PK parameters (simulated)'!$B137)*C$1)-EXP(-'PK parameters (simulated)'!$C137*C$1))</f>
        <v>0.173319023131156</v>
      </c>
      <c r="D135">
        <f>'PK parameters (simulated)'!$G137*(EXP(-('PK parameters (simulated)'!$A137/'PK parameters (simulated)'!$B137)*D$1)-EXP(-'PK parameters (simulated)'!$C137*D$1))</f>
        <v>0.8299975775736113</v>
      </c>
      <c r="E135">
        <f>'PK parameters (simulated)'!$G137*(EXP(-('PK parameters (simulated)'!$A137/'PK parameters (simulated)'!$B137)*E$1)-EXP(-'PK parameters (simulated)'!$C137*E$1))</f>
        <v>1.573979581689877</v>
      </c>
      <c r="F135">
        <f>'PK parameters (simulated)'!$G137*(EXP(-('PK parameters (simulated)'!$A137/'PK parameters (simulated)'!$B137)*F$1)-EXP(-'PK parameters (simulated)'!$C137*F$1))</f>
        <v>3.832939236765492</v>
      </c>
      <c r="G135">
        <f>'PK parameters (simulated)'!$G137*(EXP(-('PK parameters (simulated)'!$A137/'PK parameters (simulated)'!$B137)*G$1)-EXP(-'PK parameters (simulated)'!$C137*G$1))</f>
        <v>5.67997772727225</v>
      </c>
      <c r="H135">
        <f>'PK parameters (simulated)'!$G137*(EXP(-('PK parameters (simulated)'!$A137/'PK parameters (simulated)'!$B137)*H$1)-EXP(-'PK parameters (simulated)'!$C137*H$1))</f>
        <v>6.524156529888164</v>
      </c>
      <c r="I135">
        <f>'PK parameters (simulated)'!$G137*(EXP(-('PK parameters (simulated)'!$A137/'PK parameters (simulated)'!$B137)*I$1)-EXP(-'PK parameters (simulated)'!$C137*I$1))</f>
        <v>5.936114386305589</v>
      </c>
      <c r="J135">
        <f>'PK parameters (simulated)'!$G137*(EXP(-('PK parameters (simulated)'!$A137/'PK parameters (simulated)'!$B137)*J$1)-EXP(-'PK parameters (simulated)'!$C137*J$1))</f>
        <v>5.029166399409214</v>
      </c>
      <c r="K135">
        <f>'PK parameters (simulated)'!$G137*(EXP(-('PK parameters (simulated)'!$A137/'PK parameters (simulated)'!$B137)*K$1)-EXP(-'PK parameters (simulated)'!$C137*K$1))</f>
        <v>3.386077071716602</v>
      </c>
      <c r="L135">
        <f>'PK parameters (simulated)'!$G137*(EXP(-('PK parameters (simulated)'!$A137/'PK parameters (simulated)'!$B137)*L$1)-EXP(-'PK parameters (simulated)'!$C137*L$1))</f>
        <v>2.2319323916853833</v>
      </c>
      <c r="M135">
        <f>'PK parameters (simulated)'!$G137*(EXP(-('PK parameters (simulated)'!$A137/'PK parameters (simulated)'!$B137)*M$1)-EXP(-'PK parameters (simulated)'!$C137*M$1))</f>
        <v>0.9620799136716123</v>
      </c>
      <c r="N135">
        <f>'PK parameters (simulated)'!$G137*(EXP(-('PK parameters (simulated)'!$A137/'PK parameters (simulated)'!$B137)*N$1)-EXP(-'PK parameters (simulated)'!$C137*N$1))</f>
        <v>0.07684903712057578</v>
      </c>
      <c r="O135">
        <f>'PK parameters (simulated)'!$G137*(EXP(-('PK parameters (simulated)'!$A137/'PK parameters (simulated)'!$B137)*O$1)-EXP(-'PK parameters (simulated)'!$C137*O$1))</f>
        <v>0.0061383747025336504</v>
      </c>
      <c r="P135">
        <f>'PK parameters (simulated)'!$G137*(EXP(-('PK parameters (simulated)'!$A137/'PK parameters (simulated)'!$B137)*P$1)-EXP(-'PK parameters (simulated)'!$C137*P$1))</f>
        <v>0.0004903073007833988</v>
      </c>
    </row>
    <row r="136" spans="2:16" ht="12.75">
      <c r="B136">
        <f>'PK parameters (simulated)'!$G138*(EXP(-('PK parameters (simulated)'!$A138/'PK parameters (simulated)'!$B138)*B$1)-EXP(-'PK parameters (simulated)'!$C138*B$1))</f>
        <v>0</v>
      </c>
      <c r="C136">
        <f>'PK parameters (simulated)'!$G138*(EXP(-('PK parameters (simulated)'!$A138/'PK parameters (simulated)'!$B138)*C$1)-EXP(-'PK parameters (simulated)'!$C138*C$1))</f>
        <v>0.18079491594713504</v>
      </c>
      <c r="D136">
        <f>'PK parameters (simulated)'!$G138*(EXP(-('PK parameters (simulated)'!$A138/'PK parameters (simulated)'!$B138)*D$1)-EXP(-'PK parameters (simulated)'!$C138*D$1))</f>
        <v>0.8599993170150645</v>
      </c>
      <c r="E136">
        <f>'PK parameters (simulated)'!$G138*(EXP(-('PK parameters (simulated)'!$A138/'PK parameters (simulated)'!$B138)*E$1)-EXP(-'PK parameters (simulated)'!$C138*E$1))</f>
        <v>1.6173014052751986</v>
      </c>
      <c r="F136">
        <f>'PK parameters (simulated)'!$G138*(EXP(-('PK parameters (simulated)'!$A138/'PK parameters (simulated)'!$B138)*F$1)-EXP(-'PK parameters (simulated)'!$C138*F$1))</f>
        <v>3.8108516175921436</v>
      </c>
      <c r="G136">
        <f>'PK parameters (simulated)'!$G138*(EXP(-('PK parameters (simulated)'!$A138/'PK parameters (simulated)'!$B138)*G$1)-EXP(-'PK parameters (simulated)'!$C138*G$1))</f>
        <v>5.382900813521174</v>
      </c>
      <c r="H136">
        <f>'PK parameters (simulated)'!$G138*(EXP(-('PK parameters (simulated)'!$A138/'PK parameters (simulated)'!$B138)*H$1)-EXP(-'PK parameters (simulated)'!$C138*H$1))</f>
        <v>5.644690020116898</v>
      </c>
      <c r="I136">
        <f>'PK parameters (simulated)'!$G138*(EXP(-('PK parameters (simulated)'!$A138/'PK parameters (simulated)'!$B138)*I$1)-EXP(-'PK parameters (simulated)'!$C138*I$1))</f>
        <v>4.713430853440457</v>
      </c>
      <c r="J136">
        <f>'PK parameters (simulated)'!$G138*(EXP(-('PK parameters (simulated)'!$A138/'PK parameters (simulated)'!$B138)*J$1)-EXP(-'PK parameters (simulated)'!$C138*J$1))</f>
        <v>3.678240027638127</v>
      </c>
      <c r="K136">
        <f>'PK parameters (simulated)'!$G138*(EXP(-('PK parameters (simulated)'!$A138/'PK parameters (simulated)'!$B138)*K$1)-EXP(-'PK parameters (simulated)'!$C138*K$1))</f>
        <v>2.113612658694132</v>
      </c>
      <c r="L136">
        <f>'PK parameters (simulated)'!$G138*(EXP(-('PK parameters (simulated)'!$A138/'PK parameters (simulated)'!$B138)*L$1)-EXP(-'PK parameters (simulated)'!$C138*L$1))</f>
        <v>1.1927273948854586</v>
      </c>
      <c r="M136">
        <f>'PK parameters (simulated)'!$G138*(EXP(-('PK parameters (simulated)'!$A138/'PK parameters (simulated)'!$B138)*M$1)-EXP(-'PK parameters (simulated)'!$C138*M$1))</f>
        <v>0.37749991877356537</v>
      </c>
      <c r="N136">
        <f>'PK parameters (simulated)'!$G138*(EXP(-('PK parameters (simulated)'!$A138/'PK parameters (simulated)'!$B138)*N$1)-EXP(-'PK parameters (simulated)'!$C138*N$1))</f>
        <v>0.011946652235190413</v>
      </c>
      <c r="O136">
        <f>'PK parameters (simulated)'!$G138*(EXP(-('PK parameters (simulated)'!$A138/'PK parameters (simulated)'!$B138)*O$1)-EXP(-'PK parameters (simulated)'!$C138*O$1))</f>
        <v>0.00037806690331707764</v>
      </c>
      <c r="P136">
        <f>'PK parameters (simulated)'!$G138*(EXP(-('PK parameters (simulated)'!$A138/'PK parameters (simulated)'!$B138)*P$1)-EXP(-'PK parameters (simulated)'!$C138*P$1))</f>
        <v>1.1964404800069013E-05</v>
      </c>
    </row>
    <row r="137" spans="2:16" ht="12.75">
      <c r="B137">
        <f>'PK parameters (simulated)'!$G139*(EXP(-('PK parameters (simulated)'!$A139/'PK parameters (simulated)'!$B139)*B$1)-EXP(-'PK parameters (simulated)'!$C139*B$1))</f>
        <v>0</v>
      </c>
      <c r="C137">
        <f>'PK parameters (simulated)'!$G139*(EXP(-('PK parameters (simulated)'!$A139/'PK parameters (simulated)'!$B139)*C$1)-EXP(-'PK parameters (simulated)'!$C139*C$1))</f>
        <v>0.12703949293323957</v>
      </c>
      <c r="D137">
        <f>'PK parameters (simulated)'!$G139*(EXP(-('PK parameters (simulated)'!$A139/'PK parameters (simulated)'!$B139)*D$1)-EXP(-'PK parameters (simulated)'!$C139*D$1))</f>
        <v>0.6122367520493417</v>
      </c>
      <c r="E137">
        <f>'PK parameters (simulated)'!$G139*(EXP(-('PK parameters (simulated)'!$A139/'PK parameters (simulated)'!$B139)*E$1)-EXP(-'PK parameters (simulated)'!$C139*E$1))</f>
        <v>1.1701473776252451</v>
      </c>
      <c r="F137">
        <f>'PK parameters (simulated)'!$G139*(EXP(-('PK parameters (simulated)'!$A139/'PK parameters (simulated)'!$B139)*F$1)-EXP(-'PK parameters (simulated)'!$C139*F$1))</f>
        <v>2.9372118583285336</v>
      </c>
      <c r="G137">
        <f>'PK parameters (simulated)'!$G139*(EXP(-('PK parameters (simulated)'!$A139/'PK parameters (simulated)'!$B139)*G$1)-EXP(-'PK parameters (simulated)'!$C139*G$1))</f>
        <v>4.541677492074072</v>
      </c>
      <c r="H137">
        <f>'PK parameters (simulated)'!$G139*(EXP(-('PK parameters (simulated)'!$A139/'PK parameters (simulated)'!$B139)*H$1)-EXP(-'PK parameters (simulated)'!$C139*H$1))</f>
        <v>5.624140463406003</v>
      </c>
      <c r="I137">
        <f>'PK parameters (simulated)'!$G139*(EXP(-('PK parameters (simulated)'!$A139/'PK parameters (simulated)'!$B139)*I$1)-EXP(-'PK parameters (simulated)'!$C139*I$1))</f>
        <v>5.456303382851285</v>
      </c>
      <c r="J137">
        <f>'PK parameters (simulated)'!$G139*(EXP(-('PK parameters (simulated)'!$A139/'PK parameters (simulated)'!$B139)*J$1)-EXP(-'PK parameters (simulated)'!$C139*J$1))</f>
        <v>4.888977342948074</v>
      </c>
      <c r="K137">
        <f>'PK parameters (simulated)'!$G139*(EXP(-('PK parameters (simulated)'!$A139/'PK parameters (simulated)'!$B139)*K$1)-EXP(-'PK parameters (simulated)'!$C139*K$1))</f>
        <v>3.629620252710307</v>
      </c>
      <c r="L137">
        <f>'PK parameters (simulated)'!$G139*(EXP(-('PK parameters (simulated)'!$A139/'PK parameters (simulated)'!$B139)*L$1)-EXP(-'PK parameters (simulated)'!$C139*L$1))</f>
        <v>2.6159626032705883</v>
      </c>
      <c r="M137">
        <f>'PK parameters (simulated)'!$G139*(EXP(-('PK parameters (simulated)'!$A139/'PK parameters (simulated)'!$B139)*M$1)-EXP(-'PK parameters (simulated)'!$C139*M$1))</f>
        <v>1.340262590941653</v>
      </c>
      <c r="N137">
        <f>'PK parameters (simulated)'!$G139*(EXP(-('PK parameters (simulated)'!$A139/'PK parameters (simulated)'!$B139)*N$1)-EXP(-'PK parameters (simulated)'!$C139*N$1))</f>
        <v>0.17914960411234604</v>
      </c>
      <c r="O137">
        <f>'PK parameters (simulated)'!$G139*(EXP(-('PK parameters (simulated)'!$A139/'PK parameters (simulated)'!$B139)*O$1)-EXP(-'PK parameters (simulated)'!$C139*O$1))</f>
        <v>0.023944074681304554</v>
      </c>
      <c r="P137">
        <f>'PK parameters (simulated)'!$G139*(EXP(-('PK parameters (simulated)'!$A139/'PK parameters (simulated)'!$B139)*P$1)-EXP(-'PK parameters (simulated)'!$C139*P$1))</f>
        <v>0.003200223128404355</v>
      </c>
    </row>
    <row r="138" spans="2:16" ht="12.75">
      <c r="B138">
        <f>'PK parameters (simulated)'!$G140*(EXP(-('PK parameters (simulated)'!$A140/'PK parameters (simulated)'!$B140)*B$1)-EXP(-'PK parameters (simulated)'!$C140*B$1))</f>
        <v>0</v>
      </c>
      <c r="C138">
        <f>'PK parameters (simulated)'!$G140*(EXP(-('PK parameters (simulated)'!$A140/'PK parameters (simulated)'!$B140)*C$1)-EXP(-'PK parameters (simulated)'!$C140*C$1))</f>
        <v>0.10575208501607403</v>
      </c>
      <c r="D138">
        <f>'PK parameters (simulated)'!$G140*(EXP(-('PK parameters (simulated)'!$A140/'PK parameters (simulated)'!$B140)*D$1)-EXP(-'PK parameters (simulated)'!$C140*D$1))</f>
        <v>0.5116401023228123</v>
      </c>
      <c r="E138">
        <f>'PK parameters (simulated)'!$G140*(EXP(-('PK parameters (simulated)'!$A140/'PK parameters (simulated)'!$B140)*E$1)-EXP(-'PK parameters (simulated)'!$C140*E$1))</f>
        <v>0.9825489533089055</v>
      </c>
      <c r="F138">
        <f>'PK parameters (simulated)'!$G140*(EXP(-('PK parameters (simulated)'!$A140/'PK parameters (simulated)'!$B140)*F$1)-EXP(-'PK parameters (simulated)'!$C140*F$1))</f>
        <v>2.510510119637919</v>
      </c>
      <c r="G138">
        <f>'PK parameters (simulated)'!$G140*(EXP(-('PK parameters (simulated)'!$A140/'PK parameters (simulated)'!$B140)*G$1)-EXP(-'PK parameters (simulated)'!$C140*G$1))</f>
        <v>3.971481328875193</v>
      </c>
      <c r="H138">
        <f>'PK parameters (simulated)'!$G140*(EXP(-('PK parameters (simulated)'!$A140/'PK parameters (simulated)'!$B140)*H$1)-EXP(-'PK parameters (simulated)'!$C140*H$1))</f>
        <v>5.0808801177563865</v>
      </c>
      <c r="I138">
        <f>'PK parameters (simulated)'!$G140*(EXP(-('PK parameters (simulated)'!$A140/'PK parameters (simulated)'!$B140)*I$1)-EXP(-'PK parameters (simulated)'!$C140*I$1))</f>
        <v>5.014631314512334</v>
      </c>
      <c r="J138">
        <f>'PK parameters (simulated)'!$G140*(EXP(-('PK parameters (simulated)'!$A140/'PK parameters (simulated)'!$B140)*J$1)-EXP(-'PK parameters (simulated)'!$C140*J$1))</f>
        <v>4.514901422681609</v>
      </c>
      <c r="K138">
        <f>'PK parameters (simulated)'!$G140*(EXP(-('PK parameters (simulated)'!$A140/'PK parameters (simulated)'!$B140)*K$1)-EXP(-'PK parameters (simulated)'!$C140*K$1))</f>
        <v>3.3010708101323054</v>
      </c>
      <c r="L138">
        <f>'PK parameters (simulated)'!$G140*(EXP(-('PK parameters (simulated)'!$A140/'PK parameters (simulated)'!$B140)*L$1)-EXP(-'PK parameters (simulated)'!$C140*L$1))</f>
        <v>2.301643139401098</v>
      </c>
      <c r="M138">
        <f>'PK parameters (simulated)'!$G140*(EXP(-('PK parameters (simulated)'!$A140/'PK parameters (simulated)'!$B140)*M$1)-EXP(-'PK parameters (simulated)'!$C140*M$1))</f>
        <v>1.084963930944862</v>
      </c>
      <c r="N138">
        <f>'PK parameters (simulated)'!$G140*(EXP(-('PK parameters (simulated)'!$A140/'PK parameters (simulated)'!$B140)*N$1)-EXP(-'PK parameters (simulated)'!$C140*N$1))</f>
        <v>0.11125870166689156</v>
      </c>
      <c r="O138">
        <f>'PK parameters (simulated)'!$G140*(EXP(-('PK parameters (simulated)'!$A140/'PK parameters (simulated)'!$B140)*O$1)-EXP(-'PK parameters (simulated)'!$C140*O$1))</f>
        <v>0.011400993788038886</v>
      </c>
      <c r="P138">
        <f>'PK parameters (simulated)'!$G140*(EXP(-('PK parameters (simulated)'!$A140/'PK parameters (simulated)'!$B140)*P$1)-EXP(-'PK parameters (simulated)'!$C140*P$1))</f>
        <v>0.0011682914787525566</v>
      </c>
    </row>
    <row r="139" spans="2:16" ht="12.75">
      <c r="B139">
        <f>'PK parameters (simulated)'!$G141*(EXP(-('PK parameters (simulated)'!$A141/'PK parameters (simulated)'!$B141)*B$1)-EXP(-'PK parameters (simulated)'!$C141*B$1))</f>
        <v>0</v>
      </c>
      <c r="C139">
        <f>'PK parameters (simulated)'!$G141*(EXP(-('PK parameters (simulated)'!$A141/'PK parameters (simulated)'!$B141)*C$1)-EXP(-'PK parameters (simulated)'!$C141*C$1))</f>
        <v>0.12438034847811533</v>
      </c>
      <c r="D139">
        <f>'PK parameters (simulated)'!$G141*(EXP(-('PK parameters (simulated)'!$A141/'PK parameters (simulated)'!$B141)*D$1)-EXP(-'PK parameters (simulated)'!$C141*D$1))</f>
        <v>0.5974774576254318</v>
      </c>
      <c r="E139">
        <f>'PK parameters (simulated)'!$G141*(EXP(-('PK parameters (simulated)'!$A141/'PK parameters (simulated)'!$B141)*E$1)-EXP(-'PK parameters (simulated)'!$C141*E$1))</f>
        <v>1.1373907641649375</v>
      </c>
      <c r="F139">
        <f>'PK parameters (simulated)'!$G141*(EXP(-('PK parameters (simulated)'!$A141/'PK parameters (simulated)'!$B141)*F$1)-EXP(-'PK parameters (simulated)'!$C141*F$1))</f>
        <v>2.811993163441643</v>
      </c>
      <c r="G139">
        <f>'PK parameters (simulated)'!$G141*(EXP(-('PK parameters (simulated)'!$A141/'PK parameters (simulated)'!$B141)*G$1)-EXP(-'PK parameters (simulated)'!$C141*G$1))</f>
        <v>4.2600728687645715</v>
      </c>
      <c r="H139">
        <f>'PK parameters (simulated)'!$G141*(EXP(-('PK parameters (simulated)'!$A141/'PK parameters (simulated)'!$B141)*H$1)-EXP(-'PK parameters (simulated)'!$C141*H$1))</f>
        <v>5.103589265927519</v>
      </c>
      <c r="I139">
        <f>'PK parameters (simulated)'!$G141*(EXP(-('PK parameters (simulated)'!$A141/'PK parameters (simulated)'!$B141)*I$1)-EXP(-'PK parameters (simulated)'!$C141*I$1))</f>
        <v>4.8322036964905735</v>
      </c>
      <c r="J139">
        <f>'PK parameters (simulated)'!$G141*(EXP(-('PK parameters (simulated)'!$A141/'PK parameters (simulated)'!$B141)*J$1)-EXP(-'PK parameters (simulated)'!$C141*J$1))</f>
        <v>4.253255106390607</v>
      </c>
      <c r="K139">
        <f>'PK parameters (simulated)'!$G141*(EXP(-('PK parameters (simulated)'!$A141/'PK parameters (simulated)'!$B141)*K$1)-EXP(-'PK parameters (simulated)'!$C141*K$1))</f>
        <v>3.0824681619687357</v>
      </c>
      <c r="L139">
        <f>'PK parameters (simulated)'!$G141*(EXP(-('PK parameters (simulated)'!$A141/'PK parameters (simulated)'!$B141)*L$1)-EXP(-'PK parameters (simulated)'!$C141*L$1))</f>
        <v>2.183749748726075</v>
      </c>
      <c r="M139">
        <f>'PK parameters (simulated)'!$G141*(EXP(-('PK parameters (simulated)'!$A141/'PK parameters (simulated)'!$B141)*M$1)-EXP(-'PK parameters (simulated)'!$C141*M$1))</f>
        <v>1.086329238804409</v>
      </c>
      <c r="N139">
        <f>'PK parameters (simulated)'!$G141*(EXP(-('PK parameters (simulated)'!$A141/'PK parameters (simulated)'!$B141)*N$1)-EXP(-'PK parameters (simulated)'!$C141*N$1))</f>
        <v>0.13331028308743187</v>
      </c>
      <c r="O139">
        <f>'PK parameters (simulated)'!$G141*(EXP(-('PK parameters (simulated)'!$A141/'PK parameters (simulated)'!$B141)*O$1)-EXP(-'PK parameters (simulated)'!$C141*O$1))</f>
        <v>0.016358743208672467</v>
      </c>
      <c r="P139">
        <f>'PK parameters (simulated)'!$G141*(EXP(-('PK parameters (simulated)'!$A141/'PK parameters (simulated)'!$B141)*P$1)-EXP(-'PK parameters (simulated)'!$C141*P$1))</f>
        <v>0.002007410627379631</v>
      </c>
    </row>
    <row r="140" spans="2:16" ht="12.75">
      <c r="B140">
        <f>'PK parameters (simulated)'!$G142*(EXP(-('PK parameters (simulated)'!$A142/'PK parameters (simulated)'!$B142)*B$1)-EXP(-'PK parameters (simulated)'!$C142*B$1))</f>
        <v>0</v>
      </c>
      <c r="C140">
        <f>'PK parameters (simulated)'!$G142*(EXP(-('PK parameters (simulated)'!$A142/'PK parameters (simulated)'!$B142)*C$1)-EXP(-'PK parameters (simulated)'!$C142*C$1))</f>
        <v>0.13694907128312775</v>
      </c>
      <c r="D140">
        <f>'PK parameters (simulated)'!$G142*(EXP(-('PK parameters (simulated)'!$A142/'PK parameters (simulated)'!$B142)*D$1)-EXP(-'PK parameters (simulated)'!$C142*D$1))</f>
        <v>0.6569882689277874</v>
      </c>
      <c r="E140">
        <f>'PK parameters (simulated)'!$G142*(EXP(-('PK parameters (simulated)'!$A142/'PK parameters (simulated)'!$B142)*E$1)-EXP(-'PK parameters (simulated)'!$C142*E$1))</f>
        <v>1.2485218787243741</v>
      </c>
      <c r="F140">
        <f>'PK parameters (simulated)'!$G142*(EXP(-('PK parameters (simulated)'!$A142/'PK parameters (simulated)'!$B142)*F$1)-EXP(-'PK parameters (simulated)'!$C142*F$1))</f>
        <v>3.062735836428166</v>
      </c>
      <c r="G140">
        <f>'PK parameters (simulated)'!$G142*(EXP(-('PK parameters (simulated)'!$A142/'PK parameters (simulated)'!$B142)*G$1)-EXP(-'PK parameters (simulated)'!$C142*G$1))</f>
        <v>4.573695425166852</v>
      </c>
      <c r="H140">
        <f>'PK parameters (simulated)'!$G142*(EXP(-('PK parameters (simulated)'!$A142/'PK parameters (simulated)'!$B142)*H$1)-EXP(-'PK parameters (simulated)'!$C142*H$1))</f>
        <v>5.276537063060347</v>
      </c>
      <c r="I140">
        <f>'PK parameters (simulated)'!$G142*(EXP(-('PK parameters (simulated)'!$A142/'PK parameters (simulated)'!$B142)*I$1)-EXP(-'PK parameters (simulated)'!$C142*I$1))</f>
        <v>4.762611642226274</v>
      </c>
      <c r="J140">
        <f>'PK parameters (simulated)'!$G142*(EXP(-('PK parameters (simulated)'!$A142/'PK parameters (simulated)'!$B142)*J$1)-EXP(-'PK parameters (simulated)'!$C142*J$1))</f>
        <v>3.9661326835734867</v>
      </c>
      <c r="K140">
        <f>'PK parameters (simulated)'!$G142*(EXP(-('PK parameters (simulated)'!$A142/'PK parameters (simulated)'!$B142)*K$1)-EXP(-'PK parameters (simulated)'!$C142*K$1))</f>
        <v>2.5384736645549544</v>
      </c>
      <c r="L140">
        <f>'PK parameters (simulated)'!$G142*(EXP(-('PK parameters (simulated)'!$A142/'PK parameters (simulated)'!$B142)*L$1)-EXP(-'PK parameters (simulated)'!$C142*L$1))</f>
        <v>1.5753068893288338</v>
      </c>
      <c r="M140">
        <f>'PK parameters (simulated)'!$G142*(EXP(-('PK parameters (simulated)'!$A142/'PK parameters (simulated)'!$B142)*M$1)-EXP(-'PK parameters (simulated)'!$C142*M$1))</f>
        <v>0.5977789004751153</v>
      </c>
      <c r="N140">
        <f>'PK parameters (simulated)'!$G142*(EXP(-('PK parameters (simulated)'!$A142/'PK parameters (simulated)'!$B142)*N$1)-EXP(-'PK parameters (simulated)'!$C142*N$1))</f>
        <v>0.03244343884419728</v>
      </c>
      <c r="O140">
        <f>'PK parameters (simulated)'!$G142*(EXP(-('PK parameters (simulated)'!$A142/'PK parameters (simulated)'!$B142)*O$1)-EXP(-'PK parameters (simulated)'!$C142*O$1))</f>
        <v>0.001760604309932251</v>
      </c>
      <c r="P140">
        <f>'PK parameters (simulated)'!$G142*(EXP(-('PK parameters (simulated)'!$A142/'PK parameters (simulated)'!$B142)*P$1)-EXP(-'PK parameters (simulated)'!$C142*P$1))</f>
        <v>9.554250730264735E-05</v>
      </c>
    </row>
    <row r="141" spans="2:16" ht="12.75">
      <c r="B141">
        <f>'PK parameters (simulated)'!$G143*(EXP(-('PK parameters (simulated)'!$A143/'PK parameters (simulated)'!$B143)*B$1)-EXP(-'PK parameters (simulated)'!$C143*B$1))</f>
        <v>0</v>
      </c>
      <c r="C141">
        <f>'PK parameters (simulated)'!$G143*(EXP(-('PK parameters (simulated)'!$A143/'PK parameters (simulated)'!$B143)*C$1)-EXP(-'PK parameters (simulated)'!$C143*C$1))</f>
        <v>0.11829866739666649</v>
      </c>
      <c r="D141">
        <f>'PK parameters (simulated)'!$G143*(EXP(-('PK parameters (simulated)'!$A143/'PK parameters (simulated)'!$B143)*D$1)-EXP(-'PK parameters (simulated)'!$C143*D$1))</f>
        <v>0.5711052991311324</v>
      </c>
      <c r="E141">
        <f>'PK parameters (simulated)'!$G143*(EXP(-('PK parameters (simulated)'!$A143/'PK parameters (simulated)'!$B143)*E$1)-EXP(-'PK parameters (simulated)'!$C143*E$1))</f>
        <v>1.0938586039928173</v>
      </c>
      <c r="F141">
        <f>'PK parameters (simulated)'!$G143*(EXP(-('PK parameters (simulated)'!$A143/'PK parameters (simulated)'!$B143)*F$1)-EXP(-'PK parameters (simulated)'!$C143*F$1))</f>
        <v>2.767702603720664</v>
      </c>
      <c r="G141">
        <f>'PK parameters (simulated)'!$G143*(EXP(-('PK parameters (simulated)'!$A143/'PK parameters (simulated)'!$B143)*G$1)-EXP(-'PK parameters (simulated)'!$C143*G$1))</f>
        <v>4.324249326734469</v>
      </c>
      <c r="H141">
        <f>'PK parameters (simulated)'!$G143*(EXP(-('PK parameters (simulated)'!$A143/'PK parameters (simulated)'!$B143)*H$1)-EXP(-'PK parameters (simulated)'!$C143*H$1))</f>
        <v>5.438097471297481</v>
      </c>
      <c r="I141">
        <f>'PK parameters (simulated)'!$G143*(EXP(-('PK parameters (simulated)'!$A143/'PK parameters (simulated)'!$B143)*I$1)-EXP(-'PK parameters (simulated)'!$C143*I$1))</f>
        <v>5.324634840121876</v>
      </c>
      <c r="J141">
        <f>'PK parameters (simulated)'!$G143*(EXP(-('PK parameters (simulated)'!$A143/'PK parameters (simulated)'!$B143)*J$1)-EXP(-'PK parameters (simulated)'!$C143*J$1))</f>
        <v>4.791911260220495</v>
      </c>
      <c r="K141">
        <f>'PK parameters (simulated)'!$G143*(EXP(-('PK parameters (simulated)'!$A143/'PK parameters (simulated)'!$B143)*K$1)-EXP(-'PK parameters (simulated)'!$C143*K$1))</f>
        <v>3.555698405639631</v>
      </c>
      <c r="L141">
        <f>'PK parameters (simulated)'!$G143*(EXP(-('PK parameters (simulated)'!$A143/'PK parameters (simulated)'!$B143)*L$1)-EXP(-'PK parameters (simulated)'!$C143*L$1))</f>
        <v>2.5456137663282266</v>
      </c>
      <c r="M141">
        <f>'PK parameters (simulated)'!$G143*(EXP(-('PK parameters (simulated)'!$A143/'PK parameters (simulated)'!$B143)*M$1)-EXP(-'PK parameters (simulated)'!$C143*M$1))</f>
        <v>1.2802624221881158</v>
      </c>
      <c r="N141">
        <f>'PK parameters (simulated)'!$G143*(EXP(-('PK parameters (simulated)'!$A143/'PK parameters (simulated)'!$B143)*N$1)-EXP(-'PK parameters (simulated)'!$C143*N$1))</f>
        <v>0.16125613985361126</v>
      </c>
      <c r="O141">
        <f>'PK parameters (simulated)'!$G143*(EXP(-('PK parameters (simulated)'!$A143/'PK parameters (simulated)'!$B143)*O$1)-EXP(-'PK parameters (simulated)'!$C143*O$1))</f>
        <v>0.020306752143696805</v>
      </c>
      <c r="P141">
        <f>'PK parameters (simulated)'!$G143*(EXP(-('PK parameters (simulated)'!$A143/'PK parameters (simulated)'!$B143)*P$1)-EXP(-'PK parameters (simulated)'!$C143*P$1))</f>
        <v>0.002557199769664957</v>
      </c>
    </row>
    <row r="142" spans="2:16" ht="12.75">
      <c r="B142">
        <f>'PK parameters (simulated)'!$G144*(EXP(-('PK parameters (simulated)'!$A144/'PK parameters (simulated)'!$B144)*B$1)-EXP(-'PK parameters (simulated)'!$C144*B$1))</f>
        <v>0</v>
      </c>
      <c r="C142">
        <f>'PK parameters (simulated)'!$G144*(EXP(-('PK parameters (simulated)'!$A144/'PK parameters (simulated)'!$B144)*C$1)-EXP(-'PK parameters (simulated)'!$C144*C$1))</f>
        <v>0.14099371525432144</v>
      </c>
      <c r="D142">
        <f>'PK parameters (simulated)'!$G144*(EXP(-('PK parameters (simulated)'!$A144/'PK parameters (simulated)'!$B144)*D$1)-EXP(-'PK parameters (simulated)'!$C144*D$1))</f>
        <v>0.6794844117446414</v>
      </c>
      <c r="E142">
        <f>'PK parameters (simulated)'!$G144*(EXP(-('PK parameters (simulated)'!$A144/'PK parameters (simulated)'!$B144)*E$1)-EXP(-'PK parameters (simulated)'!$C144*E$1))</f>
        <v>1.2984722356564855</v>
      </c>
      <c r="F142">
        <f>'PK parameters (simulated)'!$G144*(EXP(-('PK parameters (simulated)'!$A144/'PK parameters (simulated)'!$B144)*F$1)-EXP(-'PK parameters (simulated)'!$C144*F$1))</f>
        <v>3.2517295302939084</v>
      </c>
      <c r="G142">
        <f>'PK parameters (simulated)'!$G144*(EXP(-('PK parameters (simulated)'!$A144/'PK parameters (simulated)'!$B144)*G$1)-EXP(-'PK parameters (simulated)'!$C144*G$1))</f>
        <v>4.985157911318859</v>
      </c>
      <c r="H142">
        <f>'PK parameters (simulated)'!$G144*(EXP(-('PK parameters (simulated)'!$A144/'PK parameters (simulated)'!$B144)*H$1)-EXP(-'PK parameters (simulated)'!$C144*H$1))</f>
        <v>5.964154347799027</v>
      </c>
      <c r="I142">
        <f>'PK parameters (simulated)'!$G144*(EXP(-('PK parameters (simulated)'!$A144/'PK parameters (simulated)'!$B144)*I$1)-EXP(-'PK parameters (simulated)'!$C144*I$1))</f>
        <v>5.47585231576022</v>
      </c>
      <c r="J142">
        <f>'PK parameters (simulated)'!$G144*(EXP(-('PK parameters (simulated)'!$A144/'PK parameters (simulated)'!$B144)*J$1)-EXP(-'PK parameters (simulated)'!$C144*J$1))</f>
        <v>4.56574913498629</v>
      </c>
      <c r="K142">
        <f>'PK parameters (simulated)'!$G144*(EXP(-('PK parameters (simulated)'!$A144/'PK parameters (simulated)'!$B144)*K$1)-EXP(-'PK parameters (simulated)'!$C144*K$1))</f>
        <v>2.8342661412697603</v>
      </c>
      <c r="L142">
        <f>'PK parameters (simulated)'!$G144*(EXP(-('PK parameters (simulated)'!$A144/'PK parameters (simulated)'!$B144)*L$1)-EXP(-'PK parameters (simulated)'!$C144*L$1))</f>
        <v>1.6637351031513337</v>
      </c>
      <c r="M142">
        <f>'PK parameters (simulated)'!$G144*(EXP(-('PK parameters (simulated)'!$A144/'PK parameters (simulated)'!$B144)*M$1)-EXP(-'PK parameters (simulated)'!$C144*M$1))</f>
        <v>0.5501820530367503</v>
      </c>
      <c r="N142">
        <f>'PK parameters (simulated)'!$G144*(EXP(-('PK parameters (simulated)'!$A144/'PK parameters (simulated)'!$B144)*N$1)-EXP(-'PK parameters (simulated)'!$C144*N$1))</f>
        <v>0.0192341835240483</v>
      </c>
      <c r="O142">
        <f>'PK parameters (simulated)'!$G144*(EXP(-('PK parameters (simulated)'!$A144/'PK parameters (simulated)'!$B144)*O$1)-EXP(-'PK parameters (simulated)'!$C144*O$1))</f>
        <v>0.0006714015199136888</v>
      </c>
      <c r="P142">
        <f>'PK parameters (simulated)'!$G144*(EXP(-('PK parameters (simulated)'!$A144/'PK parameters (simulated)'!$B144)*P$1)-EXP(-'PK parameters (simulated)'!$C144*P$1))</f>
        <v>2.3436345067449482E-05</v>
      </c>
    </row>
    <row r="143" spans="2:16" ht="12.75">
      <c r="B143">
        <f>'PK parameters (simulated)'!$G145*(EXP(-('PK parameters (simulated)'!$A145/'PK parameters (simulated)'!$B145)*B$1)-EXP(-'PK parameters (simulated)'!$C145*B$1))</f>
        <v>0</v>
      </c>
      <c r="C143">
        <f>'PK parameters (simulated)'!$G145*(EXP(-('PK parameters (simulated)'!$A145/'PK parameters (simulated)'!$B145)*C$1)-EXP(-'PK parameters (simulated)'!$C145*C$1))</f>
        <v>0.14903138756246556</v>
      </c>
      <c r="D143">
        <f>'PK parameters (simulated)'!$G145*(EXP(-('PK parameters (simulated)'!$A145/'PK parameters (simulated)'!$B145)*D$1)-EXP(-'PK parameters (simulated)'!$C145*D$1))</f>
        <v>0.7157811283110984</v>
      </c>
      <c r="E143">
        <f>'PK parameters (simulated)'!$G145*(EXP(-('PK parameters (simulated)'!$A145/'PK parameters (simulated)'!$B145)*E$1)-EXP(-'PK parameters (simulated)'!$C145*E$1))</f>
        <v>1.3622809544350885</v>
      </c>
      <c r="F143">
        <f>'PK parameters (simulated)'!$G145*(EXP(-('PK parameters (simulated)'!$A145/'PK parameters (simulated)'!$B145)*F$1)-EXP(-'PK parameters (simulated)'!$C145*F$1))</f>
        <v>3.3633266772248147</v>
      </c>
      <c r="G143">
        <f>'PK parameters (simulated)'!$G145*(EXP(-('PK parameters (simulated)'!$A145/'PK parameters (simulated)'!$B145)*G$1)-EXP(-'PK parameters (simulated)'!$C145*G$1))</f>
        <v>5.078006262552291</v>
      </c>
      <c r="H143">
        <f>'PK parameters (simulated)'!$G145*(EXP(-('PK parameters (simulated)'!$A145/'PK parameters (simulated)'!$B145)*H$1)-EXP(-'PK parameters (simulated)'!$C145*H$1))</f>
        <v>6.015508550308802</v>
      </c>
      <c r="I143">
        <f>'PK parameters (simulated)'!$G145*(EXP(-('PK parameters (simulated)'!$A145/'PK parameters (simulated)'!$B145)*I$1)-EXP(-'PK parameters (simulated)'!$C145*I$1))</f>
        <v>5.604134692647891</v>
      </c>
      <c r="J143">
        <f>'PK parameters (simulated)'!$G145*(EXP(-('PK parameters (simulated)'!$A145/'PK parameters (simulated)'!$B145)*J$1)-EXP(-'PK parameters (simulated)'!$C145*J$1))</f>
        <v>4.835828821013147</v>
      </c>
      <c r="K143">
        <f>'PK parameters (simulated)'!$G145*(EXP(-('PK parameters (simulated)'!$A145/'PK parameters (simulated)'!$B145)*K$1)-EXP(-'PK parameters (simulated)'!$C145*K$1))</f>
        <v>3.3471218783295176</v>
      </c>
      <c r="L143">
        <f>'PK parameters (simulated)'!$G145*(EXP(-('PK parameters (simulated)'!$A145/'PK parameters (simulated)'!$B145)*L$1)-EXP(-'PK parameters (simulated)'!$C145*L$1))</f>
        <v>2.2563299032613133</v>
      </c>
      <c r="M143">
        <f>'PK parameters (simulated)'!$G145*(EXP(-('PK parameters (simulated)'!$A145/'PK parameters (simulated)'!$B145)*M$1)-EXP(-'PK parameters (simulated)'!$C145*M$1))</f>
        <v>1.0137499684359967</v>
      </c>
      <c r="N143">
        <f>'PK parameters (simulated)'!$G145*(EXP(-('PK parameters (simulated)'!$A145/'PK parameters (simulated)'!$B145)*N$1)-EXP(-'PK parameters (simulated)'!$C145*N$1))</f>
        <v>0.09152317753354261</v>
      </c>
      <c r="O143">
        <f>'PK parameters (simulated)'!$G145*(EXP(-('PK parameters (simulated)'!$A145/'PK parameters (simulated)'!$B145)*O$1)-EXP(-'PK parameters (simulated)'!$C145*O$1))</f>
        <v>0.0082623450655529</v>
      </c>
      <c r="P143">
        <f>'PK parameters (simulated)'!$G145*(EXP(-('PK parameters (simulated)'!$A145/'PK parameters (simulated)'!$B145)*P$1)-EXP(-'PK parameters (simulated)'!$C145*P$1))</f>
        <v>0.0007458913418246263</v>
      </c>
    </row>
    <row r="144" spans="2:16" ht="12.75">
      <c r="B144">
        <f>'PK parameters (simulated)'!$G146*(EXP(-('PK parameters (simulated)'!$A146/'PK parameters (simulated)'!$B146)*B$1)-EXP(-'PK parameters (simulated)'!$C146*B$1))</f>
        <v>0</v>
      </c>
      <c r="C144">
        <f>'PK parameters (simulated)'!$G146*(EXP(-('PK parameters (simulated)'!$A146/'PK parameters (simulated)'!$B146)*C$1)-EXP(-'PK parameters (simulated)'!$C146*C$1))</f>
        <v>0.14952852767532554</v>
      </c>
      <c r="D144">
        <f>'PK parameters (simulated)'!$G146*(EXP(-('PK parameters (simulated)'!$A146/'PK parameters (simulated)'!$B146)*D$1)-EXP(-'PK parameters (simulated)'!$C146*D$1))</f>
        <v>0.7179268172099169</v>
      </c>
      <c r="E144">
        <f>'PK parameters (simulated)'!$G146*(EXP(-('PK parameters (simulated)'!$A146/'PK parameters (simulated)'!$B146)*E$1)-EXP(-'PK parameters (simulated)'!$C146*E$1))</f>
        <v>1.3656563675280466</v>
      </c>
      <c r="F144">
        <f>'PK parameters (simulated)'!$G146*(EXP(-('PK parameters (simulated)'!$A146/'PK parameters (simulated)'!$B146)*F$1)-EXP(-'PK parameters (simulated)'!$C146*F$1))</f>
        <v>3.361058020635096</v>
      </c>
      <c r="G144">
        <f>'PK parameters (simulated)'!$G146*(EXP(-('PK parameters (simulated)'!$A146/'PK parameters (simulated)'!$B146)*G$1)-EXP(-'PK parameters (simulated)'!$C146*G$1))</f>
        <v>5.034631233930725</v>
      </c>
      <c r="H144">
        <f>'PK parameters (simulated)'!$G146*(EXP(-('PK parameters (simulated)'!$A146/'PK parameters (simulated)'!$B146)*H$1)-EXP(-'PK parameters (simulated)'!$C146*H$1))</f>
        <v>5.8076735487379745</v>
      </c>
      <c r="I144">
        <f>'PK parameters (simulated)'!$G146*(EXP(-('PK parameters (simulated)'!$A146/'PK parameters (simulated)'!$B146)*I$1)-EXP(-'PK parameters (simulated)'!$C146*I$1))</f>
        <v>5.203313225364694</v>
      </c>
      <c r="J144">
        <f>'PK parameters (simulated)'!$G146*(EXP(-('PK parameters (simulated)'!$A146/'PK parameters (simulated)'!$B146)*J$1)-EXP(-'PK parameters (simulated)'!$C146*J$1))</f>
        <v>4.276437871462917</v>
      </c>
      <c r="K144">
        <f>'PK parameters (simulated)'!$G146*(EXP(-('PK parameters (simulated)'!$A146/'PK parameters (simulated)'!$B146)*K$1)-EXP(-'PK parameters (simulated)'!$C146*K$1))</f>
        <v>2.636076765746538</v>
      </c>
      <c r="L144">
        <f>'PK parameters (simulated)'!$G146*(EXP(-('PK parameters (simulated)'!$A146/'PK parameters (simulated)'!$B146)*L$1)-EXP(-'PK parameters (simulated)'!$C146*L$1))</f>
        <v>1.5634247333497269</v>
      </c>
      <c r="M144">
        <f>'PK parameters (simulated)'!$G146*(EXP(-('PK parameters (simulated)'!$A146/'PK parameters (simulated)'!$B146)*M$1)-EXP(-'PK parameters (simulated)'!$C146*M$1))</f>
        <v>0.5382263772418665</v>
      </c>
      <c r="N144">
        <f>'PK parameters (simulated)'!$G146*(EXP(-('PK parameters (simulated)'!$A146/'PK parameters (simulated)'!$B146)*N$1)-EXP(-'PK parameters (simulated)'!$C146*N$1))</f>
        <v>0.02169649754260773</v>
      </c>
      <c r="O144">
        <f>'PK parameters (simulated)'!$G146*(EXP(-('PK parameters (simulated)'!$A146/'PK parameters (simulated)'!$B146)*O$1)-EXP(-'PK parameters (simulated)'!$C146*O$1))</f>
        <v>0.000874354492590309</v>
      </c>
      <c r="P144">
        <f>'PK parameters (simulated)'!$G146*(EXP(-('PK parameters (simulated)'!$A146/'PK parameters (simulated)'!$B146)*P$1)-EXP(-'PK parameters (simulated)'!$C146*P$1))</f>
        <v>3.523590441660844E-05</v>
      </c>
    </row>
    <row r="145" spans="2:16" ht="12.75">
      <c r="B145">
        <f>'PK parameters (simulated)'!$G147*(EXP(-('PK parameters (simulated)'!$A147/'PK parameters (simulated)'!$B147)*B$1)-EXP(-'PK parameters (simulated)'!$C147*B$1))</f>
        <v>0</v>
      </c>
      <c r="C145">
        <f>'PK parameters (simulated)'!$G147*(EXP(-('PK parameters (simulated)'!$A147/'PK parameters (simulated)'!$B147)*C$1)-EXP(-'PK parameters (simulated)'!$C147*C$1))</f>
        <v>0.18845556722986778</v>
      </c>
      <c r="D145">
        <f>'PK parameters (simulated)'!$G147*(EXP(-('PK parameters (simulated)'!$A147/'PK parameters (simulated)'!$B147)*D$1)-EXP(-'PK parameters (simulated)'!$C147*D$1))</f>
        <v>0.9007127689281862</v>
      </c>
      <c r="E145">
        <f>'PK parameters (simulated)'!$G147*(EXP(-('PK parameters (simulated)'!$A147/'PK parameters (simulated)'!$B147)*E$1)-EXP(-'PK parameters (simulated)'!$C147*E$1))</f>
        <v>1.7040657382167101</v>
      </c>
      <c r="F145">
        <f>'PK parameters (simulated)'!$G147*(EXP(-('PK parameters (simulated)'!$A147/'PK parameters (simulated)'!$B147)*F$1)-EXP(-'PK parameters (simulated)'!$C147*F$1))</f>
        <v>4.115492013519358</v>
      </c>
      <c r="G145">
        <f>'PK parameters (simulated)'!$G147*(EXP(-('PK parameters (simulated)'!$A147/'PK parameters (simulated)'!$B147)*G$1)-EXP(-'PK parameters (simulated)'!$C147*G$1))</f>
        <v>6.0434000164017725</v>
      </c>
      <c r="H145">
        <f>'PK parameters (simulated)'!$G147*(EXP(-('PK parameters (simulated)'!$A147/'PK parameters (simulated)'!$B147)*H$1)-EXP(-'PK parameters (simulated)'!$C147*H$1))</f>
        <v>6.8909230385118185</v>
      </c>
      <c r="I145">
        <f>'PK parameters (simulated)'!$G147*(EXP(-('PK parameters (simulated)'!$A147/'PK parameters (simulated)'!$B147)*I$1)-EXP(-'PK parameters (simulated)'!$C147*I$1))</f>
        <v>6.297380257565182</v>
      </c>
      <c r="J145">
        <f>'PK parameters (simulated)'!$G147*(EXP(-('PK parameters (simulated)'!$A147/'PK parameters (simulated)'!$B147)*J$1)-EXP(-'PK parameters (simulated)'!$C147*J$1))</f>
        <v>5.401836792169309</v>
      </c>
      <c r="K145">
        <f>'PK parameters (simulated)'!$G147*(EXP(-('PK parameters (simulated)'!$A147/'PK parameters (simulated)'!$B147)*K$1)-EXP(-'PK parameters (simulated)'!$C147*K$1))</f>
        <v>3.7754190422767433</v>
      </c>
      <c r="L145">
        <f>'PK parameters (simulated)'!$G147*(EXP(-('PK parameters (simulated)'!$A147/'PK parameters (simulated)'!$B147)*L$1)-EXP(-'PK parameters (simulated)'!$C147*L$1))</f>
        <v>2.5996719071528998</v>
      </c>
      <c r="M145">
        <f>'PK parameters (simulated)'!$G147*(EXP(-('PK parameters (simulated)'!$A147/'PK parameters (simulated)'!$B147)*M$1)-EXP(-'PK parameters (simulated)'!$C147*M$1))</f>
        <v>1.227131562278998</v>
      </c>
      <c r="N145">
        <f>'PK parameters (simulated)'!$G147*(EXP(-('PK parameters (simulated)'!$A147/'PK parameters (simulated)'!$B147)*N$1)-EXP(-'PK parameters (simulated)'!$C147*N$1))</f>
        <v>0.12891534820789355</v>
      </c>
      <c r="O145">
        <f>'PK parameters (simulated)'!$G147*(EXP(-('PK parameters (simulated)'!$A147/'PK parameters (simulated)'!$B147)*O$1)-EXP(-'PK parameters (simulated)'!$C147*O$1))</f>
        <v>0.013542993919959202</v>
      </c>
      <c r="P145">
        <f>'PK parameters (simulated)'!$G147*(EXP(-('PK parameters (simulated)'!$A147/'PK parameters (simulated)'!$B147)*P$1)-EXP(-'PK parameters (simulated)'!$C147*P$1))</f>
        <v>0.0014227373765360537</v>
      </c>
    </row>
    <row r="146" spans="2:16" ht="12.75">
      <c r="B146">
        <f>'PK parameters (simulated)'!$G148*(EXP(-('PK parameters (simulated)'!$A148/'PK parameters (simulated)'!$B148)*B$1)-EXP(-'PK parameters (simulated)'!$C148*B$1))</f>
        <v>0</v>
      </c>
      <c r="C146">
        <f>'PK parameters (simulated)'!$G148*(EXP(-('PK parameters (simulated)'!$A148/'PK parameters (simulated)'!$B148)*C$1)-EXP(-'PK parameters (simulated)'!$C148*C$1))</f>
        <v>0.18375607687640247</v>
      </c>
      <c r="D146">
        <f>'PK parameters (simulated)'!$G148*(EXP(-('PK parameters (simulated)'!$A148/'PK parameters (simulated)'!$B148)*D$1)-EXP(-'PK parameters (simulated)'!$C148*D$1))</f>
        <v>0.8842069381077879</v>
      </c>
      <c r="E146">
        <f>'PK parameters (simulated)'!$G148*(EXP(-('PK parameters (simulated)'!$A148/'PK parameters (simulated)'!$B148)*E$1)-EXP(-'PK parameters (simulated)'!$C148*E$1))</f>
        <v>1.6866475466809356</v>
      </c>
      <c r="F146">
        <f>'PK parameters (simulated)'!$G148*(EXP(-('PK parameters (simulated)'!$A148/'PK parameters (simulated)'!$B148)*F$1)-EXP(-'PK parameters (simulated)'!$C148*F$1))</f>
        <v>4.19903188009694</v>
      </c>
      <c r="G146">
        <f>'PK parameters (simulated)'!$G148*(EXP(-('PK parameters (simulated)'!$A148/'PK parameters (simulated)'!$B148)*G$1)-EXP(-'PK parameters (simulated)'!$C148*G$1))</f>
        <v>6.405921788096928</v>
      </c>
      <c r="H146">
        <f>'PK parameters (simulated)'!$G148*(EXP(-('PK parameters (simulated)'!$A148/'PK parameters (simulated)'!$B148)*H$1)-EXP(-'PK parameters (simulated)'!$C148*H$1))</f>
        <v>7.692215591679651</v>
      </c>
      <c r="I146">
        <f>'PK parameters (simulated)'!$G148*(EXP(-('PK parameters (simulated)'!$A148/'PK parameters (simulated)'!$B148)*I$1)-EXP(-'PK parameters (simulated)'!$C148*I$1))</f>
        <v>7.204260538281232</v>
      </c>
      <c r="J146">
        <f>'PK parameters (simulated)'!$G148*(EXP(-('PK parameters (simulated)'!$A148/'PK parameters (simulated)'!$B148)*J$1)-EXP(-'PK parameters (simulated)'!$C148*J$1))</f>
        <v>6.210197383460148</v>
      </c>
      <c r="K146">
        <f>'PK parameters (simulated)'!$G148*(EXP(-('PK parameters (simulated)'!$A148/'PK parameters (simulated)'!$B148)*K$1)-EXP(-'PK parameters (simulated)'!$C148*K$1))</f>
        <v>4.2393147622395615</v>
      </c>
      <c r="L146">
        <f>'PK parameters (simulated)'!$G148*(EXP(-('PK parameters (simulated)'!$A148/'PK parameters (simulated)'!$B148)*L$1)-EXP(-'PK parameters (simulated)'!$C148*L$1))</f>
        <v>2.797350537676188</v>
      </c>
      <c r="M146">
        <f>'PK parameters (simulated)'!$G148*(EXP(-('PK parameters (simulated)'!$A148/'PK parameters (simulated)'!$B148)*M$1)-EXP(-'PK parameters (simulated)'!$C148*M$1))</f>
        <v>1.1971112988421755</v>
      </c>
      <c r="N146">
        <f>'PK parameters (simulated)'!$G148*(EXP(-('PK parameters (simulated)'!$A148/'PK parameters (simulated)'!$B148)*N$1)-EXP(-'PK parameters (simulated)'!$C148*N$1))</f>
        <v>0.09301511075622156</v>
      </c>
      <c r="O146">
        <f>'PK parameters (simulated)'!$G148*(EXP(-('PK parameters (simulated)'!$A148/'PK parameters (simulated)'!$B148)*O$1)-EXP(-'PK parameters (simulated)'!$C148*O$1))</f>
        <v>0.007225993881017394</v>
      </c>
      <c r="P146">
        <f>'PK parameters (simulated)'!$G148*(EXP(-('PK parameters (simulated)'!$A148/'PK parameters (simulated)'!$B148)*P$1)-EXP(-'PK parameters (simulated)'!$C148*P$1))</f>
        <v>0.0005613602520152994</v>
      </c>
    </row>
    <row r="147" spans="2:16" ht="12.75">
      <c r="B147">
        <f>'PK parameters (simulated)'!$G149*(EXP(-('PK parameters (simulated)'!$A149/'PK parameters (simulated)'!$B149)*B$1)-EXP(-'PK parameters (simulated)'!$C149*B$1))</f>
        <v>0</v>
      </c>
      <c r="C147">
        <f>'PK parameters (simulated)'!$G149*(EXP(-('PK parameters (simulated)'!$A149/'PK parameters (simulated)'!$B149)*C$1)-EXP(-'PK parameters (simulated)'!$C149*C$1))</f>
        <v>0.1491247156245552</v>
      </c>
      <c r="D147">
        <f>'PK parameters (simulated)'!$G149*(EXP(-('PK parameters (simulated)'!$A149/'PK parameters (simulated)'!$B149)*D$1)-EXP(-'PK parameters (simulated)'!$C149*D$1))</f>
        <v>0.7124406594887639</v>
      </c>
      <c r="E147">
        <f>'PK parameters (simulated)'!$G149*(EXP(-('PK parameters (simulated)'!$A149/'PK parameters (simulated)'!$B149)*E$1)-EXP(-'PK parameters (simulated)'!$C149*E$1))</f>
        <v>1.3469719305031242</v>
      </c>
      <c r="F147">
        <f>'PK parameters (simulated)'!$G149*(EXP(-('PK parameters (simulated)'!$A149/'PK parameters (simulated)'!$B149)*F$1)-EXP(-'PK parameters (simulated)'!$C149*F$1))</f>
        <v>3.2388385217314655</v>
      </c>
      <c r="G147">
        <f>'PK parameters (simulated)'!$G149*(EXP(-('PK parameters (simulated)'!$A149/'PK parameters (simulated)'!$B149)*G$1)-EXP(-'PK parameters (simulated)'!$C149*G$1))</f>
        <v>4.701183038765592</v>
      </c>
      <c r="H147">
        <f>'PK parameters (simulated)'!$G149*(EXP(-('PK parameters (simulated)'!$A149/'PK parameters (simulated)'!$B149)*H$1)-EXP(-'PK parameters (simulated)'!$C149*H$1))</f>
        <v>5.151250390094927</v>
      </c>
      <c r="I147">
        <f>'PK parameters (simulated)'!$G149*(EXP(-('PK parameters (simulated)'!$A149/'PK parameters (simulated)'!$B149)*I$1)-EXP(-'PK parameters (simulated)'!$C149*I$1))</f>
        <v>4.442812551057024</v>
      </c>
      <c r="J147">
        <f>'PK parameters (simulated)'!$G149*(EXP(-('PK parameters (simulated)'!$A149/'PK parameters (simulated)'!$B149)*J$1)-EXP(-'PK parameters (simulated)'!$C149*J$1))</f>
        <v>3.5515181372521254</v>
      </c>
      <c r="K147">
        <f>'PK parameters (simulated)'!$G149*(EXP(-('PK parameters (simulated)'!$A149/'PK parameters (simulated)'!$B149)*K$1)-EXP(-'PK parameters (simulated)'!$C149*K$1))</f>
        <v>2.1120649196833154</v>
      </c>
      <c r="L147">
        <f>'PK parameters (simulated)'!$G149*(EXP(-('PK parameters (simulated)'!$A149/'PK parameters (simulated)'!$B149)*L$1)-EXP(-'PK parameters (simulated)'!$C149*L$1))</f>
        <v>1.2241445558104476</v>
      </c>
      <c r="M147">
        <f>'PK parameters (simulated)'!$G149*(EXP(-('PK parameters (simulated)'!$A149/'PK parameters (simulated)'!$B149)*M$1)-EXP(-'PK parameters (simulated)'!$C149*M$1))</f>
        <v>0.40678362966791237</v>
      </c>
      <c r="N147">
        <f>'PK parameters (simulated)'!$G149*(EXP(-('PK parameters (simulated)'!$A149/'PK parameters (simulated)'!$B149)*N$1)-EXP(-'PK parameters (simulated)'!$C149*N$1))</f>
        <v>0.01486270932556701</v>
      </c>
      <c r="O147">
        <f>'PK parameters (simulated)'!$G149*(EXP(-('PK parameters (simulated)'!$A149/'PK parameters (simulated)'!$B149)*O$1)-EXP(-'PK parameters (simulated)'!$C149*O$1))</f>
        <v>0.0005430092310573229</v>
      </c>
      <c r="P147">
        <f>'PK parameters (simulated)'!$G149*(EXP(-('PK parameters (simulated)'!$A149/'PK parameters (simulated)'!$B149)*P$1)-EXP(-'PK parameters (simulated)'!$C149*P$1))</f>
        <v>1.9838847517956472E-05</v>
      </c>
    </row>
    <row r="148" spans="2:16" ht="12.75">
      <c r="B148">
        <f>'PK parameters (simulated)'!$G150*(EXP(-('PK parameters (simulated)'!$A150/'PK parameters (simulated)'!$B150)*B$1)-EXP(-'PK parameters (simulated)'!$C150*B$1))</f>
        <v>0</v>
      </c>
      <c r="C148">
        <f>'PK parameters (simulated)'!$G150*(EXP(-('PK parameters (simulated)'!$A150/'PK parameters (simulated)'!$B150)*C$1)-EXP(-'PK parameters (simulated)'!$C150*C$1))</f>
        <v>0.18958669399818376</v>
      </c>
      <c r="D148">
        <f>'PK parameters (simulated)'!$G150*(EXP(-('PK parameters (simulated)'!$A150/'PK parameters (simulated)'!$B150)*D$1)-EXP(-'PK parameters (simulated)'!$C150*D$1))</f>
        <v>0.9087696502016374</v>
      </c>
      <c r="E148">
        <f>'PK parameters (simulated)'!$G150*(EXP(-('PK parameters (simulated)'!$A150/'PK parameters (simulated)'!$B150)*E$1)-EXP(-'PK parameters (simulated)'!$C150*E$1))</f>
        <v>1.7252065097120655</v>
      </c>
      <c r="F148">
        <f>'PK parameters (simulated)'!$G150*(EXP(-('PK parameters (simulated)'!$A150/'PK parameters (simulated)'!$B150)*F$1)-EXP(-'PK parameters (simulated)'!$C150*F$1))</f>
        <v>4.213404431144057</v>
      </c>
      <c r="G148">
        <f>'PK parameters (simulated)'!$G150*(EXP(-('PK parameters (simulated)'!$A150/'PK parameters (simulated)'!$B150)*G$1)-EXP(-'PK parameters (simulated)'!$C150*G$1))</f>
        <v>6.245466927751858</v>
      </c>
      <c r="H148">
        <f>'PK parameters (simulated)'!$G150*(EXP(-('PK parameters (simulated)'!$A150/'PK parameters (simulated)'!$B150)*H$1)-EXP(-'PK parameters (simulated)'!$C150*H$1))</f>
        <v>7.079916271823936</v>
      </c>
      <c r="I148">
        <f>'PK parameters (simulated)'!$G150*(EXP(-('PK parameters (simulated)'!$A150/'PK parameters (simulated)'!$B150)*I$1)-EXP(-'PK parameters (simulated)'!$C150*I$1))</f>
        <v>6.259698196895645</v>
      </c>
      <c r="J148">
        <f>'PK parameters (simulated)'!$G150*(EXP(-('PK parameters (simulated)'!$A150/'PK parameters (simulated)'!$B150)*J$1)-EXP(-'PK parameters (simulated)'!$C150*J$1))</f>
        <v>5.093917624822929</v>
      </c>
      <c r="K148">
        <f>'PK parameters (simulated)'!$G150*(EXP(-('PK parameters (simulated)'!$A150/'PK parameters (simulated)'!$B150)*K$1)-EXP(-'PK parameters (simulated)'!$C150*K$1))</f>
        <v>3.0988314024865717</v>
      </c>
      <c r="L148">
        <f>'PK parameters (simulated)'!$G150*(EXP(-('PK parameters (simulated)'!$A150/'PK parameters (simulated)'!$B150)*L$1)-EXP(-'PK parameters (simulated)'!$C150*L$1))</f>
        <v>1.8222109757327851</v>
      </c>
      <c r="M148">
        <f>'PK parameters (simulated)'!$G150*(EXP(-('PK parameters (simulated)'!$A150/'PK parameters (simulated)'!$B150)*M$1)-EXP(-'PK parameters (simulated)'!$C150*M$1))</f>
        <v>0.6192696965049783</v>
      </c>
      <c r="N148">
        <f>'PK parameters (simulated)'!$G150*(EXP(-('PK parameters (simulated)'!$A150/'PK parameters (simulated)'!$B150)*N$1)-EXP(-'PK parameters (simulated)'!$C150*N$1))</f>
        <v>0.024097682013560464</v>
      </c>
      <c r="O148">
        <f>'PK parameters (simulated)'!$G150*(EXP(-('PK parameters (simulated)'!$A150/'PK parameters (simulated)'!$B150)*O$1)-EXP(-'PK parameters (simulated)'!$C150*O$1))</f>
        <v>0.0009375526919958813</v>
      </c>
      <c r="P148">
        <f>'PK parameters (simulated)'!$G150*(EXP(-('PK parameters (simulated)'!$A150/'PK parameters (simulated)'!$B150)*P$1)-EXP(-'PK parameters (simulated)'!$C150*P$1))</f>
        <v>3.647674591844803E-05</v>
      </c>
    </row>
    <row r="149" spans="2:16" ht="12.75">
      <c r="B149">
        <f>'PK parameters (simulated)'!$G151*(EXP(-('PK parameters (simulated)'!$A151/'PK parameters (simulated)'!$B151)*B$1)-EXP(-'PK parameters (simulated)'!$C151*B$1))</f>
        <v>0</v>
      </c>
      <c r="C149">
        <f>'PK parameters (simulated)'!$G151*(EXP(-('PK parameters (simulated)'!$A151/'PK parameters (simulated)'!$B151)*C$1)-EXP(-'PK parameters (simulated)'!$C151*C$1))</f>
        <v>0.14324658561473094</v>
      </c>
      <c r="D149">
        <f>'PK parameters (simulated)'!$G151*(EXP(-('PK parameters (simulated)'!$A151/'PK parameters (simulated)'!$B151)*D$1)-EXP(-'PK parameters (simulated)'!$C151*D$1))</f>
        <v>0.6866882385915198</v>
      </c>
      <c r="E149">
        <f>'PK parameters (simulated)'!$G151*(EXP(-('PK parameters (simulated)'!$A151/'PK parameters (simulated)'!$B151)*E$1)-EXP(-'PK parameters (simulated)'!$C151*E$1))</f>
        <v>1.3039571618990853</v>
      </c>
      <c r="F149">
        <f>'PK parameters (simulated)'!$G151*(EXP(-('PK parameters (simulated)'!$A151/'PK parameters (simulated)'!$B151)*F$1)-EXP(-'PK parameters (simulated)'!$C151*F$1))</f>
        <v>3.194501978048421</v>
      </c>
      <c r="G149">
        <f>'PK parameters (simulated)'!$G151*(EXP(-('PK parameters (simulated)'!$A151/'PK parameters (simulated)'!$B151)*G$1)-EXP(-'PK parameters (simulated)'!$C151*G$1))</f>
        <v>4.7857962048880385</v>
      </c>
      <c r="H149">
        <f>'PK parameters (simulated)'!$G151*(EXP(-('PK parameters (simulated)'!$A151/'PK parameters (simulated)'!$B151)*H$1)-EXP(-'PK parameters (simulated)'!$C151*H$1))</f>
        <v>5.653616860379695</v>
      </c>
      <c r="I149">
        <f>'PK parameters (simulated)'!$G151*(EXP(-('PK parameters (simulated)'!$A151/'PK parameters (simulated)'!$B151)*I$1)-EXP(-'PK parameters (simulated)'!$C151*I$1))</f>
        <v>5.326655839170011</v>
      </c>
      <c r="J149">
        <f>'PK parameters (simulated)'!$G151*(EXP(-('PK parameters (simulated)'!$A151/'PK parameters (simulated)'!$B151)*J$1)-EXP(-'PK parameters (simulated)'!$C151*J$1))</f>
        <v>4.695218084766433</v>
      </c>
      <c r="K149">
        <f>'PK parameters (simulated)'!$G151*(EXP(-('PK parameters (simulated)'!$A151/'PK parameters (simulated)'!$B151)*K$1)-EXP(-'PK parameters (simulated)'!$C151*K$1))</f>
        <v>3.447986988557351</v>
      </c>
      <c r="L149">
        <f>'PK parameters (simulated)'!$G151*(EXP(-('PK parameters (simulated)'!$A151/'PK parameters (simulated)'!$B151)*L$1)-EXP(-'PK parameters (simulated)'!$C151*L$1))</f>
        <v>2.488690122466251</v>
      </c>
      <c r="M149">
        <f>'PK parameters (simulated)'!$G151*(EXP(-('PK parameters (simulated)'!$A151/'PK parameters (simulated)'!$B151)*M$1)-EXP(-'PK parameters (simulated)'!$C151*M$1))</f>
        <v>1.289206744766701</v>
      </c>
      <c r="N149">
        <f>'PK parameters (simulated)'!$G151*(EXP(-('PK parameters (simulated)'!$A151/'PK parameters (simulated)'!$B151)*N$1)-EXP(-'PK parameters (simulated)'!$C151*N$1))</f>
        <v>0.1789223951412735</v>
      </c>
      <c r="O149">
        <f>'PK parameters (simulated)'!$G151*(EXP(-('PK parameters (simulated)'!$A151/'PK parameters (simulated)'!$B151)*O$1)-EXP(-'PK parameters (simulated)'!$C151*O$1))</f>
        <v>0.024831388452255018</v>
      </c>
      <c r="P149">
        <f>'PK parameters (simulated)'!$G151*(EXP(-('PK parameters (simulated)'!$A151/'PK parameters (simulated)'!$B151)*P$1)-EXP(-'PK parameters (simulated)'!$C151*P$1))</f>
        <v>0.0034461748171249256</v>
      </c>
    </row>
    <row r="150" spans="2:16" ht="12.75">
      <c r="B150">
        <f>'PK parameters (simulated)'!$G152*(EXP(-('PK parameters (simulated)'!$A152/'PK parameters (simulated)'!$B152)*B$1)-EXP(-'PK parameters (simulated)'!$C152*B$1))</f>
        <v>0</v>
      </c>
      <c r="C150">
        <f>'PK parameters (simulated)'!$G152*(EXP(-('PK parameters (simulated)'!$A152/'PK parameters (simulated)'!$B152)*C$1)-EXP(-'PK parameters (simulated)'!$C152*C$1))</f>
        <v>0.1537951358866498</v>
      </c>
      <c r="D150">
        <f>'PK parameters (simulated)'!$G152*(EXP(-('PK parameters (simulated)'!$A152/'PK parameters (simulated)'!$B152)*D$1)-EXP(-'PK parameters (simulated)'!$C152*D$1))</f>
        <v>0.738664101404876</v>
      </c>
      <c r="E150">
        <f>'PK parameters (simulated)'!$G152*(EXP(-('PK parameters (simulated)'!$A152/'PK parameters (simulated)'!$B152)*E$1)-EXP(-'PK parameters (simulated)'!$C152*E$1))</f>
        <v>1.4059127051812736</v>
      </c>
      <c r="F150">
        <f>'PK parameters (simulated)'!$G152*(EXP(-('PK parameters (simulated)'!$A152/'PK parameters (simulated)'!$B152)*F$1)-EXP(-'PK parameters (simulated)'!$C152*F$1))</f>
        <v>3.47384091942658</v>
      </c>
      <c r="G150">
        <f>'PK parameters (simulated)'!$G152*(EXP(-('PK parameters (simulated)'!$A152/'PK parameters (simulated)'!$B152)*G$1)-EXP(-'PK parameters (simulated)'!$C152*G$1))</f>
        <v>5.260085167669082</v>
      </c>
      <c r="H150">
        <f>'PK parameters (simulated)'!$G152*(EXP(-('PK parameters (simulated)'!$A152/'PK parameters (simulated)'!$B152)*H$1)-EXP(-'PK parameters (simulated)'!$C152*H$1))</f>
        <v>6.3029237593444</v>
      </c>
      <c r="I150">
        <f>'PK parameters (simulated)'!$G152*(EXP(-('PK parameters (simulated)'!$A152/'PK parameters (simulated)'!$B152)*I$1)-EXP(-'PK parameters (simulated)'!$C152*I$1))</f>
        <v>5.977084501172523</v>
      </c>
      <c r="J150">
        <f>'PK parameters (simulated)'!$G152*(EXP(-('PK parameters (simulated)'!$A152/'PK parameters (simulated)'!$B152)*J$1)-EXP(-'PK parameters (simulated)'!$C152*J$1))</f>
        <v>5.274309772939389</v>
      </c>
      <c r="K150">
        <f>'PK parameters (simulated)'!$G152*(EXP(-('PK parameters (simulated)'!$A152/'PK parameters (simulated)'!$B152)*K$1)-EXP(-'PK parameters (simulated)'!$C152*K$1))</f>
        <v>3.8481661595556993</v>
      </c>
      <c r="L150">
        <f>'PK parameters (simulated)'!$G152*(EXP(-('PK parameters (simulated)'!$A152/'PK parameters (simulated)'!$B152)*L$1)-EXP(-'PK parameters (simulated)'!$C152*L$1))</f>
        <v>2.747034432254035</v>
      </c>
      <c r="M150">
        <f>'PK parameters (simulated)'!$G152*(EXP(-('PK parameters (simulated)'!$A152/'PK parameters (simulated)'!$B152)*M$1)-EXP(-'PK parameters (simulated)'!$C152*M$1))</f>
        <v>1.3883050243814001</v>
      </c>
      <c r="N150">
        <f>'PK parameters (simulated)'!$G152*(EXP(-('PK parameters (simulated)'!$A152/'PK parameters (simulated)'!$B152)*N$1)-EXP(-'PK parameters (simulated)'!$C152*N$1))</f>
        <v>0.17869115885766307</v>
      </c>
      <c r="O150">
        <f>'PK parameters (simulated)'!$G152*(EXP(-('PK parameters (simulated)'!$A152/'PK parameters (simulated)'!$B152)*O$1)-EXP(-'PK parameters (simulated)'!$C152*O$1))</f>
        <v>0.022998927084003837</v>
      </c>
      <c r="P150">
        <f>'PK parameters (simulated)'!$G152*(EXP(-('PK parameters (simulated)'!$A152/'PK parameters (simulated)'!$B152)*P$1)-EXP(-'PK parameters (simulated)'!$C152*P$1))</f>
        <v>0.0029601388780148316</v>
      </c>
    </row>
    <row r="151" spans="2:16" ht="12.75">
      <c r="B151">
        <f>'PK parameters (simulated)'!$G153*(EXP(-('PK parameters (simulated)'!$A153/'PK parameters (simulated)'!$B153)*B$1)-EXP(-'PK parameters (simulated)'!$C153*B$1))</f>
        <v>0</v>
      </c>
      <c r="C151">
        <f>'PK parameters (simulated)'!$G153*(EXP(-('PK parameters (simulated)'!$A153/'PK parameters (simulated)'!$B153)*C$1)-EXP(-'PK parameters (simulated)'!$C153*C$1))</f>
        <v>0.12074171877680188</v>
      </c>
      <c r="D151">
        <f>'PK parameters (simulated)'!$G153*(EXP(-('PK parameters (simulated)'!$A153/'PK parameters (simulated)'!$B153)*D$1)-EXP(-'PK parameters (simulated)'!$C153*D$1))</f>
        <v>0.5807000452653984</v>
      </c>
      <c r="E151">
        <f>'PK parameters (simulated)'!$G153*(EXP(-('PK parameters (simulated)'!$A153/'PK parameters (simulated)'!$B153)*E$1)-EXP(-'PK parameters (simulated)'!$C153*E$1))</f>
        <v>1.1070550250583286</v>
      </c>
      <c r="F151">
        <f>'PK parameters (simulated)'!$G153*(EXP(-('PK parameters (simulated)'!$A153/'PK parameters (simulated)'!$B153)*F$1)-EXP(-'PK parameters (simulated)'!$C153*F$1))</f>
        <v>2.7510164872415457</v>
      </c>
      <c r="G151">
        <f>'PK parameters (simulated)'!$G153*(EXP(-('PK parameters (simulated)'!$A153/'PK parameters (simulated)'!$B153)*G$1)-EXP(-'PK parameters (simulated)'!$C153*G$1))</f>
        <v>4.191304046149161</v>
      </c>
      <c r="H151">
        <f>'PK parameters (simulated)'!$G153*(EXP(-('PK parameters (simulated)'!$A153/'PK parameters (simulated)'!$B153)*H$1)-EXP(-'PK parameters (simulated)'!$C153*H$1))</f>
        <v>5.044068204474219</v>
      </c>
      <c r="I151">
        <f>'PK parameters (simulated)'!$G153*(EXP(-('PK parameters (simulated)'!$A153/'PK parameters (simulated)'!$B153)*I$1)-EXP(-'PK parameters (simulated)'!$C153*I$1))</f>
        <v>4.7612507673308055</v>
      </c>
      <c r="J151">
        <f>'PK parameters (simulated)'!$G153*(EXP(-('PK parameters (simulated)'!$A153/'PK parameters (simulated)'!$B153)*J$1)-EXP(-'PK parameters (simulated)'!$C153*J$1))</f>
        <v>4.154544256818117</v>
      </c>
      <c r="K151">
        <f>'PK parameters (simulated)'!$G153*(EXP(-('PK parameters (simulated)'!$A153/'PK parameters (simulated)'!$B153)*K$1)-EXP(-'PK parameters (simulated)'!$C153*K$1))</f>
        <v>2.929827807613909</v>
      </c>
      <c r="L151">
        <f>'PK parameters (simulated)'!$G153*(EXP(-('PK parameters (simulated)'!$A153/'PK parameters (simulated)'!$B153)*L$1)-EXP(-'PK parameters (simulated)'!$C153*L$1))</f>
        <v>2.007865829985793</v>
      </c>
      <c r="M151">
        <f>'PK parameters (simulated)'!$G153*(EXP(-('PK parameters (simulated)'!$A153/'PK parameters (simulated)'!$B153)*M$1)-EXP(-'PK parameters (simulated)'!$C153*M$1))</f>
        <v>0.9308527513028528</v>
      </c>
      <c r="N151">
        <f>'PK parameters (simulated)'!$G153*(EXP(-('PK parameters (simulated)'!$A153/'PK parameters (simulated)'!$B153)*N$1)-EXP(-'PK parameters (simulated)'!$C153*N$1))</f>
        <v>0.09223509158272858</v>
      </c>
      <c r="O151">
        <f>'PK parameters (simulated)'!$G153*(EXP(-('PK parameters (simulated)'!$A153/'PK parameters (simulated)'!$B153)*O$1)-EXP(-'PK parameters (simulated)'!$C153*O$1))</f>
        <v>0.00913846506515934</v>
      </c>
      <c r="P151">
        <f>'PK parameters (simulated)'!$G153*(EXP(-('PK parameters (simulated)'!$A153/'PK parameters (simulated)'!$B153)*P$1)-EXP(-'PK parameters (simulated)'!$C153*P$1))</f>
        <v>0.0009054205039590454</v>
      </c>
    </row>
    <row r="152" spans="2:16" ht="12.75">
      <c r="B152">
        <f>'PK parameters (simulated)'!$G154*(EXP(-('PK parameters (simulated)'!$A154/'PK parameters (simulated)'!$B154)*B$1)-EXP(-'PK parameters (simulated)'!$C154*B$1))</f>
        <v>0</v>
      </c>
      <c r="C152">
        <f>'PK parameters (simulated)'!$G154*(EXP(-('PK parameters (simulated)'!$A154/'PK parameters (simulated)'!$B154)*C$1)-EXP(-'PK parameters (simulated)'!$C154*C$1))</f>
        <v>0.14094280382252602</v>
      </c>
      <c r="D152">
        <f>'PK parameters (simulated)'!$G154*(EXP(-('PK parameters (simulated)'!$A154/'PK parameters (simulated)'!$B154)*D$1)-EXP(-'PK parameters (simulated)'!$C154*D$1))</f>
        <v>0.6757392631537072</v>
      </c>
      <c r="E152">
        <f>'PK parameters (simulated)'!$G154*(EXP(-('PK parameters (simulated)'!$A154/'PK parameters (simulated)'!$B154)*E$1)-EXP(-'PK parameters (simulated)'!$C154*E$1))</f>
        <v>1.2834664671109934</v>
      </c>
      <c r="F152">
        <f>'PK parameters (simulated)'!$G154*(EXP(-('PK parameters (simulated)'!$A154/'PK parameters (simulated)'!$B154)*F$1)-EXP(-'PK parameters (simulated)'!$C154*F$1))</f>
        <v>3.1492902864117553</v>
      </c>
      <c r="G152">
        <f>'PK parameters (simulated)'!$G154*(EXP(-('PK parameters (simulated)'!$A154/'PK parameters (simulated)'!$B154)*G$1)-EXP(-'PK parameters (simulated)'!$C154*G$1))</f>
        <v>4.7382812673930275</v>
      </c>
      <c r="H152">
        <f>'PK parameters (simulated)'!$G154*(EXP(-('PK parameters (simulated)'!$A154/'PK parameters (simulated)'!$B154)*H$1)-EXP(-'PK parameters (simulated)'!$C154*H$1))</f>
        <v>5.680588163315763</v>
      </c>
      <c r="I152">
        <f>'PK parameters (simulated)'!$G154*(EXP(-('PK parameters (simulated)'!$A154/'PK parameters (simulated)'!$B154)*I$1)-EXP(-'PK parameters (simulated)'!$C154*I$1))</f>
        <v>5.467188822032213</v>
      </c>
      <c r="J152">
        <f>'PK parameters (simulated)'!$G154*(EXP(-('PK parameters (simulated)'!$A154/'PK parameters (simulated)'!$B154)*J$1)-EXP(-'PK parameters (simulated)'!$C154*J$1))</f>
        <v>4.944246094481641</v>
      </c>
      <c r="K152">
        <f>'PK parameters (simulated)'!$G154*(EXP(-('PK parameters (simulated)'!$A154/'PK parameters (simulated)'!$B154)*K$1)-EXP(-'PK parameters (simulated)'!$C154*K$1))</f>
        <v>3.8469254052762922</v>
      </c>
      <c r="L152">
        <f>'PK parameters (simulated)'!$G154*(EXP(-('PK parameters (simulated)'!$A154/'PK parameters (simulated)'!$B154)*L$1)-EXP(-'PK parameters (simulated)'!$C154*L$1))</f>
        <v>2.95100804406195</v>
      </c>
      <c r="M152">
        <f>'PK parameters (simulated)'!$G154*(EXP(-('PK parameters (simulated)'!$A154/'PK parameters (simulated)'!$B154)*M$1)-EXP(-'PK parameters (simulated)'!$C154*M$1))</f>
        <v>1.7294104771714096</v>
      </c>
      <c r="N152">
        <f>'PK parameters (simulated)'!$G154*(EXP(-('PK parameters (simulated)'!$A154/'PK parameters (simulated)'!$B154)*N$1)-EXP(-'PK parameters (simulated)'!$C154*N$1))</f>
        <v>0.347721573528995</v>
      </c>
      <c r="O152">
        <f>'PK parameters (simulated)'!$G154*(EXP(-('PK parameters (simulated)'!$A154/'PK parameters (simulated)'!$B154)*O$1)-EXP(-'PK parameters (simulated)'!$C154*O$1))</f>
        <v>0.06991370154366934</v>
      </c>
      <c r="P152">
        <f>'PK parameters (simulated)'!$G154*(EXP(-('PK parameters (simulated)'!$A154/'PK parameters (simulated)'!$B154)*P$1)-EXP(-'PK parameters (simulated)'!$C154*P$1))</f>
        <v>0.014057010077671109</v>
      </c>
    </row>
    <row r="153" spans="2:16" ht="12.75">
      <c r="B153">
        <f>'PK parameters (simulated)'!$G155*(EXP(-('PK parameters (simulated)'!$A155/'PK parameters (simulated)'!$B155)*B$1)-EXP(-'PK parameters (simulated)'!$C155*B$1))</f>
        <v>0</v>
      </c>
      <c r="C153">
        <f>'PK parameters (simulated)'!$G155*(EXP(-('PK parameters (simulated)'!$A155/'PK parameters (simulated)'!$B155)*C$1)-EXP(-'PK parameters (simulated)'!$C155*C$1))</f>
        <v>0.2356053186445507</v>
      </c>
      <c r="D153">
        <f>'PK parameters (simulated)'!$G155*(EXP(-('PK parameters (simulated)'!$A155/'PK parameters (simulated)'!$B155)*D$1)-EXP(-'PK parameters (simulated)'!$C155*D$1))</f>
        <v>1.1119442193847207</v>
      </c>
      <c r="E153">
        <f>'PK parameters (simulated)'!$G155*(EXP(-('PK parameters (simulated)'!$A155/'PK parameters (simulated)'!$B155)*E$1)-EXP(-'PK parameters (simulated)'!$C155*E$1))</f>
        <v>2.0716517253456392</v>
      </c>
      <c r="F153">
        <f>'PK parameters (simulated)'!$G155*(EXP(-('PK parameters (simulated)'!$A155/'PK parameters (simulated)'!$B155)*F$1)-EXP(-'PK parameters (simulated)'!$C155*F$1))</f>
        <v>4.727321755772452</v>
      </c>
      <c r="G153">
        <f>'PK parameters (simulated)'!$G155*(EXP(-('PK parameters (simulated)'!$A155/'PK parameters (simulated)'!$B155)*G$1)-EXP(-'PK parameters (simulated)'!$C155*G$1))</f>
        <v>6.462285345303963</v>
      </c>
      <c r="H153">
        <f>'PK parameters (simulated)'!$G155*(EXP(-('PK parameters (simulated)'!$A155/'PK parameters (simulated)'!$B155)*H$1)-EXP(-'PK parameters (simulated)'!$C155*H$1))</f>
        <v>6.660447711223111</v>
      </c>
      <c r="I153">
        <f>'PK parameters (simulated)'!$G155*(EXP(-('PK parameters (simulated)'!$A155/'PK parameters (simulated)'!$B155)*I$1)-EXP(-'PK parameters (simulated)'!$C155*I$1))</f>
        <v>5.7300376691401755</v>
      </c>
      <c r="J153">
        <f>'PK parameters (simulated)'!$G155*(EXP(-('PK parameters (simulated)'!$A155/'PK parameters (simulated)'!$B155)*J$1)-EXP(-'PK parameters (simulated)'!$C155*J$1))</f>
        <v>4.7363037481196715</v>
      </c>
      <c r="K153">
        <f>'PK parameters (simulated)'!$G155*(EXP(-('PK parameters (simulated)'!$A155/'PK parameters (simulated)'!$B155)*K$1)-EXP(-'PK parameters (simulated)'!$C155*K$1))</f>
        <v>3.1626969784168604</v>
      </c>
      <c r="L153">
        <f>'PK parameters (simulated)'!$G155*(EXP(-('PK parameters (simulated)'!$A155/'PK parameters (simulated)'!$B155)*L$1)-EXP(-'PK parameters (simulated)'!$C155*L$1))</f>
        <v>2.1030094250515106</v>
      </c>
      <c r="M153">
        <f>'PK parameters (simulated)'!$G155*(EXP(-('PK parameters (simulated)'!$A155/'PK parameters (simulated)'!$B155)*M$1)-EXP(-'PK parameters (simulated)'!$C155*M$1))</f>
        <v>0.9292750631269765</v>
      </c>
      <c r="N153">
        <f>'PK parameters (simulated)'!$G155*(EXP(-('PK parameters (simulated)'!$A155/'PK parameters (simulated)'!$B155)*N$1)-EXP(-'PK parameters (simulated)'!$C155*N$1))</f>
        <v>0.08017201613534541</v>
      </c>
      <c r="O153">
        <f>'PK parameters (simulated)'!$G155*(EXP(-('PK parameters (simulated)'!$A155/'PK parameters (simulated)'!$B155)*O$1)-EXP(-'PK parameters (simulated)'!$C155*O$1))</f>
        <v>0.006916737234160817</v>
      </c>
      <c r="P153">
        <f>'PK parameters (simulated)'!$G155*(EXP(-('PK parameters (simulated)'!$A155/'PK parameters (simulated)'!$B155)*P$1)-EXP(-'PK parameters (simulated)'!$C155*P$1))</f>
        <v>0.0005967325791790119</v>
      </c>
    </row>
    <row r="154" spans="2:16" ht="12.75">
      <c r="B154">
        <f>'PK parameters (simulated)'!$G156*(EXP(-('PK parameters (simulated)'!$A156/'PK parameters (simulated)'!$B156)*B$1)-EXP(-'PK parameters (simulated)'!$C156*B$1))</f>
        <v>0</v>
      </c>
      <c r="C154">
        <f>'PK parameters (simulated)'!$G156*(EXP(-('PK parameters (simulated)'!$A156/'PK parameters (simulated)'!$B156)*C$1)-EXP(-'PK parameters (simulated)'!$C156*C$1))</f>
        <v>0.23156643196409948</v>
      </c>
      <c r="D154">
        <f>'PK parameters (simulated)'!$G156*(EXP(-('PK parameters (simulated)'!$A156/'PK parameters (simulated)'!$B156)*D$1)-EXP(-'PK parameters (simulated)'!$C156*D$1))</f>
        <v>1.1024088023485819</v>
      </c>
      <c r="E154">
        <f>'PK parameters (simulated)'!$G156*(EXP(-('PK parameters (simulated)'!$A156/'PK parameters (simulated)'!$B156)*E$1)-EXP(-'PK parameters (simulated)'!$C156*E$1))</f>
        <v>2.0757251048010774</v>
      </c>
      <c r="F154">
        <f>'PK parameters (simulated)'!$G156*(EXP(-('PK parameters (simulated)'!$A156/'PK parameters (simulated)'!$B156)*F$1)-EXP(-'PK parameters (simulated)'!$C156*F$1))</f>
        <v>4.926456765959803</v>
      </c>
      <c r="G154">
        <f>'PK parameters (simulated)'!$G156*(EXP(-('PK parameters (simulated)'!$A156/'PK parameters (simulated)'!$B156)*G$1)-EXP(-'PK parameters (simulated)'!$C156*G$1))</f>
        <v>7.081707478348837</v>
      </c>
      <c r="H154">
        <f>'PK parameters (simulated)'!$G156*(EXP(-('PK parameters (simulated)'!$A156/'PK parameters (simulated)'!$B156)*H$1)-EXP(-'PK parameters (simulated)'!$C156*H$1))</f>
        <v>7.858535231862887</v>
      </c>
      <c r="I154">
        <f>'PK parameters (simulated)'!$G156*(EXP(-('PK parameters (simulated)'!$A156/'PK parameters (simulated)'!$B156)*I$1)-EXP(-'PK parameters (simulated)'!$C156*I$1))</f>
        <v>7.1002581818746044</v>
      </c>
      <c r="J154">
        <f>'PK parameters (simulated)'!$G156*(EXP(-('PK parameters (simulated)'!$A156/'PK parameters (simulated)'!$B156)*J$1)-EXP(-'PK parameters (simulated)'!$C156*J$1))</f>
        <v>6.08106109813149</v>
      </c>
      <c r="K154">
        <f>'PK parameters (simulated)'!$G156*(EXP(-('PK parameters (simulated)'!$A156/'PK parameters (simulated)'!$B156)*K$1)-EXP(-'PK parameters (simulated)'!$C156*K$1))</f>
        <v>4.294220767145694</v>
      </c>
      <c r="L154">
        <f>'PK parameters (simulated)'!$G156*(EXP(-('PK parameters (simulated)'!$A156/'PK parameters (simulated)'!$B156)*L$1)-EXP(-'PK parameters (simulated)'!$C156*L$1))</f>
        <v>3.004587507116514</v>
      </c>
      <c r="M154">
        <f>'PK parameters (simulated)'!$G156*(EXP(-('PK parameters (simulated)'!$A156/'PK parameters (simulated)'!$B156)*M$1)-EXP(-'PK parameters (simulated)'!$C156*M$1))</f>
        <v>1.4678687540832722</v>
      </c>
      <c r="N154">
        <f>'PK parameters (simulated)'!$G156*(EXP(-('PK parameters (simulated)'!$A156/'PK parameters (simulated)'!$B156)*N$1)-EXP(-'PK parameters (simulated)'!$C156*N$1))</f>
        <v>0.17109017643869617</v>
      </c>
      <c r="O154">
        <f>'PK parameters (simulated)'!$G156*(EXP(-('PK parameters (simulated)'!$A156/'PK parameters (simulated)'!$B156)*O$1)-EXP(-'PK parameters (simulated)'!$C156*O$1))</f>
        <v>0.019941703942691458</v>
      </c>
      <c r="P154">
        <f>'PK parameters (simulated)'!$G156*(EXP(-('PK parameters (simulated)'!$A156/'PK parameters (simulated)'!$B156)*P$1)-EXP(-'PK parameters (simulated)'!$C156*P$1))</f>
        <v>0.0023243389212327663</v>
      </c>
    </row>
    <row r="155" spans="2:16" ht="12.75">
      <c r="B155">
        <f>'PK parameters (simulated)'!$G157*(EXP(-('PK parameters (simulated)'!$A157/'PK parameters (simulated)'!$B157)*B$1)-EXP(-'PK parameters (simulated)'!$C157*B$1))</f>
        <v>0</v>
      </c>
      <c r="C155">
        <f>'PK parameters (simulated)'!$G157*(EXP(-('PK parameters (simulated)'!$A157/'PK parameters (simulated)'!$B157)*C$1)-EXP(-'PK parameters (simulated)'!$C157*C$1))</f>
        <v>0.20369248891098884</v>
      </c>
      <c r="D155">
        <f>'PK parameters (simulated)'!$G157*(EXP(-('PK parameters (simulated)'!$A157/'PK parameters (simulated)'!$B157)*D$1)-EXP(-'PK parameters (simulated)'!$C157*D$1))</f>
        <v>0.972973782165873</v>
      </c>
      <c r="E155">
        <f>'PK parameters (simulated)'!$G157*(EXP(-('PK parameters (simulated)'!$A157/'PK parameters (simulated)'!$B157)*E$1)-EXP(-'PK parameters (simulated)'!$C157*E$1))</f>
        <v>1.8393065996016074</v>
      </c>
      <c r="F155">
        <f>'PK parameters (simulated)'!$G157*(EXP(-('PK parameters (simulated)'!$A157/'PK parameters (simulated)'!$B157)*F$1)-EXP(-'PK parameters (simulated)'!$C157*F$1))</f>
        <v>4.424225489975537</v>
      </c>
      <c r="G155">
        <f>'PK parameters (simulated)'!$G157*(EXP(-('PK parameters (simulated)'!$A157/'PK parameters (simulated)'!$B157)*G$1)-EXP(-'PK parameters (simulated)'!$C157*G$1))</f>
        <v>6.4417080873922705</v>
      </c>
      <c r="H155">
        <f>'PK parameters (simulated)'!$G157*(EXP(-('PK parameters (simulated)'!$A157/'PK parameters (simulated)'!$B157)*H$1)-EXP(-'PK parameters (simulated)'!$C157*H$1))</f>
        <v>7.163287760150969</v>
      </c>
      <c r="I155">
        <f>'PK parameters (simulated)'!$G157*(EXP(-('PK parameters (simulated)'!$A157/'PK parameters (simulated)'!$B157)*I$1)-EXP(-'PK parameters (simulated)'!$C157*I$1))</f>
        <v>6.3295855231514295</v>
      </c>
      <c r="J155">
        <f>'PK parameters (simulated)'!$G157*(EXP(-('PK parameters (simulated)'!$A157/'PK parameters (simulated)'!$B157)*J$1)-EXP(-'PK parameters (simulated)'!$C157*J$1))</f>
        <v>5.21922265779535</v>
      </c>
      <c r="K155">
        <f>'PK parameters (simulated)'!$G157*(EXP(-('PK parameters (simulated)'!$A157/'PK parameters (simulated)'!$B157)*K$1)-EXP(-'PK parameters (simulated)'!$C157*K$1))</f>
        <v>3.3406630762515377</v>
      </c>
      <c r="L155">
        <f>'PK parameters (simulated)'!$G157*(EXP(-('PK parameters (simulated)'!$A157/'PK parameters (simulated)'!$B157)*L$1)-EXP(-'PK parameters (simulated)'!$C157*L$1))</f>
        <v>2.097341736856617</v>
      </c>
      <c r="M155">
        <f>'PK parameters (simulated)'!$G157*(EXP(-('PK parameters (simulated)'!$A157/'PK parameters (simulated)'!$B157)*M$1)-EXP(-'PK parameters (simulated)'!$C157*M$1))</f>
        <v>0.8210959729013994</v>
      </c>
      <c r="N155">
        <f>'PK parameters (simulated)'!$G157*(EXP(-('PK parameters (simulated)'!$A157/'PK parameters (simulated)'!$B157)*N$1)-EXP(-'PK parameters (simulated)'!$C157*N$1))</f>
        <v>0.04916311387426359</v>
      </c>
      <c r="O155">
        <f>'PK parameters (simulated)'!$G157*(EXP(-('PK parameters (simulated)'!$A157/'PK parameters (simulated)'!$B157)*O$1)-EXP(-'PK parameters (simulated)'!$C157*O$1))</f>
        <v>0.002943581819477233</v>
      </c>
      <c r="P155">
        <f>'PK parameters (simulated)'!$G157*(EXP(-('PK parameters (simulated)'!$A157/'PK parameters (simulated)'!$B157)*P$1)-EXP(-'PK parameters (simulated)'!$C157*P$1))</f>
        <v>0.00017624339147059525</v>
      </c>
    </row>
    <row r="156" spans="2:16" ht="12.75">
      <c r="B156">
        <f>'PK parameters (simulated)'!$G158*(EXP(-('PK parameters (simulated)'!$A158/'PK parameters (simulated)'!$B158)*B$1)-EXP(-'PK parameters (simulated)'!$C158*B$1))</f>
        <v>0</v>
      </c>
      <c r="C156">
        <f>'PK parameters (simulated)'!$G158*(EXP(-('PK parameters (simulated)'!$A158/'PK parameters (simulated)'!$B158)*C$1)-EXP(-'PK parameters (simulated)'!$C158*C$1))</f>
        <v>0.1326891885215393</v>
      </c>
      <c r="D156">
        <f>'PK parameters (simulated)'!$G158*(EXP(-('PK parameters (simulated)'!$A158/'PK parameters (simulated)'!$B158)*D$1)-EXP(-'PK parameters (simulated)'!$C158*D$1))</f>
        <v>0.6389211039489888</v>
      </c>
      <c r="E156">
        <f>'PK parameters (simulated)'!$G158*(EXP(-('PK parameters (simulated)'!$A158/'PK parameters (simulated)'!$B158)*E$1)-EXP(-'PK parameters (simulated)'!$C158*E$1))</f>
        <v>1.2198329064474205</v>
      </c>
      <c r="F156">
        <f>'PK parameters (simulated)'!$G158*(EXP(-('PK parameters (simulated)'!$A158/'PK parameters (simulated)'!$B158)*F$1)-EXP(-'PK parameters (simulated)'!$C158*F$1))</f>
        <v>3.048228837054623</v>
      </c>
      <c r="G156">
        <f>'PK parameters (simulated)'!$G158*(EXP(-('PK parameters (simulated)'!$A158/'PK parameters (simulated)'!$B158)*G$1)-EXP(-'PK parameters (simulated)'!$C158*G$1))</f>
        <v>4.679341663877774</v>
      </c>
      <c r="H156">
        <f>'PK parameters (simulated)'!$G158*(EXP(-('PK parameters (simulated)'!$A158/'PK parameters (simulated)'!$B158)*H$1)-EXP(-'PK parameters (simulated)'!$C158*H$1))</f>
        <v>5.701435473515964</v>
      </c>
      <c r="I156">
        <f>'PK parameters (simulated)'!$G158*(EXP(-('PK parameters (simulated)'!$A158/'PK parameters (simulated)'!$B158)*I$1)-EXP(-'PK parameters (simulated)'!$C158*I$1))</f>
        <v>5.431498677213129</v>
      </c>
      <c r="J156">
        <f>'PK parameters (simulated)'!$G158*(EXP(-('PK parameters (simulated)'!$A158/'PK parameters (simulated)'!$B158)*J$1)-EXP(-'PK parameters (simulated)'!$C158*J$1))</f>
        <v>4.771621892089858</v>
      </c>
      <c r="K156">
        <f>'PK parameters (simulated)'!$G158*(EXP(-('PK parameters (simulated)'!$A158/'PK parameters (simulated)'!$B158)*K$1)-EXP(-'PK parameters (simulated)'!$C158*K$1))</f>
        <v>3.3955821589498156</v>
      </c>
      <c r="L156">
        <f>'PK parameters (simulated)'!$G158*(EXP(-('PK parameters (simulated)'!$A158/'PK parameters (simulated)'!$B158)*L$1)-EXP(-'PK parameters (simulated)'!$C158*L$1))</f>
        <v>2.34145477400725</v>
      </c>
      <c r="M156">
        <f>'PK parameters (simulated)'!$G158*(EXP(-('PK parameters (simulated)'!$A158/'PK parameters (simulated)'!$B158)*M$1)-EXP(-'PK parameters (simulated)'!$C158*M$1))</f>
        <v>1.096492678204157</v>
      </c>
      <c r="N156">
        <f>'PK parameters (simulated)'!$G158*(EXP(-('PK parameters (simulated)'!$A158/'PK parameters (simulated)'!$B158)*N$1)-EXP(-'PK parameters (simulated)'!$C158*N$1))</f>
        <v>0.11180884892238216</v>
      </c>
      <c r="O156">
        <f>'PK parameters (simulated)'!$G158*(EXP(-('PK parameters (simulated)'!$A158/'PK parameters (simulated)'!$B158)*O$1)-EXP(-'PK parameters (simulated)'!$C158*O$1))</f>
        <v>0.011399638517234634</v>
      </c>
      <c r="P156">
        <f>'PK parameters (simulated)'!$G158*(EXP(-('PK parameters (simulated)'!$A158/'PK parameters (simulated)'!$B158)*P$1)-EXP(-'PK parameters (simulated)'!$C158*P$1))</f>
        <v>0.001162267185922703</v>
      </c>
    </row>
    <row r="157" spans="2:16" ht="12.75">
      <c r="B157">
        <f>'PK parameters (simulated)'!$G159*(EXP(-('PK parameters (simulated)'!$A159/'PK parameters (simulated)'!$B159)*B$1)-EXP(-'PK parameters (simulated)'!$C159*B$1))</f>
        <v>0</v>
      </c>
      <c r="C157">
        <f>'PK parameters (simulated)'!$G159*(EXP(-('PK parameters (simulated)'!$A159/'PK parameters (simulated)'!$B159)*C$1)-EXP(-'PK parameters (simulated)'!$C159*C$1))</f>
        <v>0.10898457926399932</v>
      </c>
      <c r="D157">
        <f>'PK parameters (simulated)'!$G159*(EXP(-('PK parameters (simulated)'!$A159/'PK parameters (simulated)'!$B159)*D$1)-EXP(-'PK parameters (simulated)'!$C159*D$1))</f>
        <v>0.5239469641851141</v>
      </c>
      <c r="E157">
        <f>'PK parameters (simulated)'!$G159*(EXP(-('PK parameters (simulated)'!$A159/'PK parameters (simulated)'!$B159)*E$1)-EXP(-'PK parameters (simulated)'!$C159*E$1))</f>
        <v>0.9983206380724549</v>
      </c>
      <c r="F157">
        <f>'PK parameters (simulated)'!$G159*(EXP(-('PK parameters (simulated)'!$A159/'PK parameters (simulated)'!$B159)*F$1)-EXP(-'PK parameters (simulated)'!$C159*F$1))</f>
        <v>2.474239641726686</v>
      </c>
      <c r="G157">
        <f>'PK parameters (simulated)'!$G159*(EXP(-('PK parameters (simulated)'!$A159/'PK parameters (simulated)'!$B159)*G$1)-EXP(-'PK parameters (simulated)'!$C159*G$1))</f>
        <v>3.7491898696146517</v>
      </c>
      <c r="H157">
        <f>'PK parameters (simulated)'!$G159*(EXP(-('PK parameters (simulated)'!$A159/'PK parameters (simulated)'!$B159)*H$1)-EXP(-'PK parameters (simulated)'!$C159*H$1))</f>
        <v>4.441293996812993</v>
      </c>
      <c r="I157">
        <f>'PK parameters (simulated)'!$G159*(EXP(-('PK parameters (simulated)'!$A159/'PK parameters (simulated)'!$B159)*I$1)-EXP(-'PK parameters (simulated)'!$C159*I$1))</f>
        <v>4.103189694803833</v>
      </c>
      <c r="J157">
        <f>'PK parameters (simulated)'!$G159*(EXP(-('PK parameters (simulated)'!$A159/'PK parameters (simulated)'!$B159)*J$1)-EXP(-'PK parameters (simulated)'!$C159*J$1))</f>
        <v>3.4889083268454435</v>
      </c>
      <c r="K157">
        <f>'PK parameters (simulated)'!$G159*(EXP(-('PK parameters (simulated)'!$A159/'PK parameters (simulated)'!$B159)*K$1)-EXP(-'PK parameters (simulated)'!$C159*K$1))</f>
        <v>2.3170784409610294</v>
      </c>
      <c r="L157">
        <f>'PK parameters (simulated)'!$G159*(EXP(-('PK parameters (simulated)'!$A159/'PK parameters (simulated)'!$B159)*L$1)-EXP(-'PK parameters (simulated)'!$C159*L$1))</f>
        <v>1.4873861710738199</v>
      </c>
      <c r="M157">
        <f>'PK parameters (simulated)'!$G159*(EXP(-('PK parameters (simulated)'!$A159/'PK parameters (simulated)'!$B159)*M$1)-EXP(-'PK parameters (simulated)'!$C159*M$1))</f>
        <v>0.6023511494583876</v>
      </c>
      <c r="N157">
        <f>'PK parameters (simulated)'!$G159*(EXP(-('PK parameters (simulated)'!$A159/'PK parameters (simulated)'!$B159)*N$1)-EXP(-'PK parameters (simulated)'!$C159*N$1))</f>
        <v>0.03966108940374914</v>
      </c>
      <c r="O157">
        <f>'PK parameters (simulated)'!$G159*(EXP(-('PK parameters (simulated)'!$A159/'PK parameters (simulated)'!$B159)*O$1)-EXP(-'PK parameters (simulated)'!$C159*O$1))</f>
        <v>0.0026109829748373037</v>
      </c>
      <c r="P157">
        <f>'PK parameters (simulated)'!$G159*(EXP(-('PK parameters (simulated)'!$A159/'PK parameters (simulated)'!$B159)*P$1)-EXP(-'PK parameters (simulated)'!$C159*P$1))</f>
        <v>0.00017188715669031666</v>
      </c>
    </row>
    <row r="158" spans="2:16" ht="12.75">
      <c r="B158">
        <f>'PK parameters (simulated)'!$G160*(EXP(-('PK parameters (simulated)'!$A160/'PK parameters (simulated)'!$B160)*B$1)-EXP(-'PK parameters (simulated)'!$C160*B$1))</f>
        <v>0</v>
      </c>
      <c r="C158">
        <f>'PK parameters (simulated)'!$G160*(EXP(-('PK parameters (simulated)'!$A160/'PK parameters (simulated)'!$B160)*C$1)-EXP(-'PK parameters (simulated)'!$C160*C$1))</f>
        <v>0.12754334108185159</v>
      </c>
      <c r="D158">
        <f>'PK parameters (simulated)'!$G160*(EXP(-('PK parameters (simulated)'!$A160/'PK parameters (simulated)'!$B160)*D$1)-EXP(-'PK parameters (simulated)'!$C160*D$1))</f>
        <v>0.6093361771553427</v>
      </c>
      <c r="E158">
        <f>'PK parameters (simulated)'!$G160*(EXP(-('PK parameters (simulated)'!$A160/'PK parameters (simulated)'!$B160)*E$1)-EXP(-'PK parameters (simulated)'!$C160*E$1))</f>
        <v>1.1522349835586563</v>
      </c>
      <c r="F158">
        <f>'PK parameters (simulated)'!$G160*(EXP(-('PK parameters (simulated)'!$A160/'PK parameters (simulated)'!$B160)*F$1)-EXP(-'PK parameters (simulated)'!$C160*F$1))</f>
        <v>2.7777174719592606</v>
      </c>
      <c r="G158">
        <f>'PK parameters (simulated)'!$G160*(EXP(-('PK parameters (simulated)'!$A160/'PK parameters (simulated)'!$B160)*G$1)-EXP(-'PK parameters (simulated)'!$C160*G$1))</f>
        <v>4.069913399846355</v>
      </c>
      <c r="H158">
        <f>'PK parameters (simulated)'!$G160*(EXP(-('PK parameters (simulated)'!$A160/'PK parameters (simulated)'!$B160)*H$1)-EXP(-'PK parameters (simulated)'!$C160*H$1))</f>
        <v>4.627752711358089</v>
      </c>
      <c r="I158">
        <f>'PK parameters (simulated)'!$G160*(EXP(-('PK parameters (simulated)'!$A160/'PK parameters (simulated)'!$B160)*I$1)-EXP(-'PK parameters (simulated)'!$C160*I$1))</f>
        <v>4.224638525735421</v>
      </c>
      <c r="J158">
        <f>'PK parameters (simulated)'!$G160*(EXP(-('PK parameters (simulated)'!$A160/'PK parameters (simulated)'!$B160)*J$1)-EXP(-'PK parameters (simulated)'!$C160*J$1))</f>
        <v>3.6240796352627584</v>
      </c>
      <c r="K158">
        <f>'PK parameters (simulated)'!$G160*(EXP(-('PK parameters (simulated)'!$A160/'PK parameters (simulated)'!$B160)*K$1)-EXP(-'PK parameters (simulated)'!$C160*K$1))</f>
        <v>2.5374052725998157</v>
      </c>
      <c r="L158">
        <f>'PK parameters (simulated)'!$G160*(EXP(-('PK parameters (simulated)'!$A160/'PK parameters (simulated)'!$B160)*L$1)-EXP(-'PK parameters (simulated)'!$C160*L$1))</f>
        <v>1.7516219739477907</v>
      </c>
      <c r="M158">
        <f>'PK parameters (simulated)'!$G160*(EXP(-('PK parameters (simulated)'!$A160/'PK parameters (simulated)'!$B160)*M$1)-EXP(-'PK parameters (simulated)'!$C160*M$1))</f>
        <v>0.8313102612892904</v>
      </c>
      <c r="N158">
        <f>'PK parameters (simulated)'!$G160*(EXP(-('PK parameters (simulated)'!$A160/'PK parameters (simulated)'!$B160)*N$1)-EXP(-'PK parameters (simulated)'!$C160*N$1))</f>
        <v>0.08877373520417371</v>
      </c>
      <c r="O158">
        <f>'PK parameters (simulated)'!$G160*(EXP(-('PK parameters (simulated)'!$A160/'PK parameters (simulated)'!$B160)*O$1)-EXP(-'PK parameters (simulated)'!$C160*O$1))</f>
        <v>0.009479883069348742</v>
      </c>
      <c r="P158">
        <f>'PK parameters (simulated)'!$G160*(EXP(-('PK parameters (simulated)'!$A160/'PK parameters (simulated)'!$B160)*P$1)-EXP(-'PK parameters (simulated)'!$C160*P$1))</f>
        <v>0.001012328509078982</v>
      </c>
    </row>
    <row r="159" spans="2:16" ht="12.75">
      <c r="B159">
        <f>'PK parameters (simulated)'!$G161*(EXP(-('PK parameters (simulated)'!$A161/'PK parameters (simulated)'!$B161)*B$1)-EXP(-'PK parameters (simulated)'!$C161*B$1))</f>
        <v>0</v>
      </c>
      <c r="C159">
        <f>'PK parameters (simulated)'!$G161*(EXP(-('PK parameters (simulated)'!$A161/'PK parameters (simulated)'!$B161)*C$1)-EXP(-'PK parameters (simulated)'!$C161*C$1))</f>
        <v>0.12136139834982933</v>
      </c>
      <c r="D159">
        <f>'PK parameters (simulated)'!$G161*(EXP(-('PK parameters (simulated)'!$A161/'PK parameters (simulated)'!$B161)*D$1)-EXP(-'PK parameters (simulated)'!$C161*D$1))</f>
        <v>0.5853032394577129</v>
      </c>
      <c r="E159">
        <f>'PK parameters (simulated)'!$G161*(EXP(-('PK parameters (simulated)'!$A161/'PK parameters (simulated)'!$B161)*E$1)-EXP(-'PK parameters (simulated)'!$C161*E$1))</f>
        <v>1.1196241473309825</v>
      </c>
      <c r="F159">
        <f>'PK parameters (simulated)'!$G161*(EXP(-('PK parameters (simulated)'!$A161/'PK parameters (simulated)'!$B161)*F$1)-EXP(-'PK parameters (simulated)'!$C161*F$1))</f>
        <v>2.817866798597448</v>
      </c>
      <c r="G159">
        <f>'PK parameters (simulated)'!$G161*(EXP(-('PK parameters (simulated)'!$A161/'PK parameters (simulated)'!$B161)*G$1)-EXP(-'PK parameters (simulated)'!$C161*G$1))</f>
        <v>4.364796362340552</v>
      </c>
      <c r="H159">
        <f>'PK parameters (simulated)'!$G161*(EXP(-('PK parameters (simulated)'!$A161/'PK parameters (simulated)'!$B161)*H$1)-EXP(-'PK parameters (simulated)'!$C161*H$1))</f>
        <v>5.383177296964065</v>
      </c>
      <c r="I159">
        <f>'PK parameters (simulated)'!$G161*(EXP(-('PK parameters (simulated)'!$A161/'PK parameters (simulated)'!$B161)*I$1)-EXP(-'PK parameters (simulated)'!$C161*I$1))</f>
        <v>5.155625457670863</v>
      </c>
      <c r="J159">
        <f>'PK parameters (simulated)'!$G161*(EXP(-('PK parameters (simulated)'!$A161/'PK parameters (simulated)'!$B161)*J$1)-EXP(-'PK parameters (simulated)'!$C161*J$1))</f>
        <v>4.528847302010125</v>
      </c>
      <c r="K159">
        <f>'PK parameters (simulated)'!$G161*(EXP(-('PK parameters (simulated)'!$A161/'PK parameters (simulated)'!$B161)*K$1)-EXP(-'PK parameters (simulated)'!$C161*K$1))</f>
        <v>3.188220257353056</v>
      </c>
      <c r="L159">
        <f>'PK parameters (simulated)'!$G161*(EXP(-('PK parameters (simulated)'!$A161/'PK parameters (simulated)'!$B161)*L$1)-EXP(-'PK parameters (simulated)'!$C161*L$1))</f>
        <v>2.1590506575265827</v>
      </c>
      <c r="M159">
        <f>'PK parameters (simulated)'!$G161*(EXP(-('PK parameters (simulated)'!$A161/'PK parameters (simulated)'!$B161)*M$1)-EXP(-'PK parameters (simulated)'!$C161*M$1))</f>
        <v>0.9688502289980794</v>
      </c>
      <c r="N159">
        <f>'PK parameters (simulated)'!$G161*(EXP(-('PK parameters (simulated)'!$A161/'PK parameters (simulated)'!$B161)*N$1)-EXP(-'PK parameters (simulated)'!$C161*N$1))</f>
        <v>0.0864817354884518</v>
      </c>
      <c r="O159">
        <f>'PK parameters (simulated)'!$G161*(EXP(-('PK parameters (simulated)'!$A161/'PK parameters (simulated)'!$B161)*O$1)-EXP(-'PK parameters (simulated)'!$C161*O$1))</f>
        <v>0.007717249983437134</v>
      </c>
      <c r="P159">
        <f>'PK parameters (simulated)'!$G161*(EXP(-('PK parameters (simulated)'!$A161/'PK parameters (simulated)'!$B161)*P$1)-EXP(-'PK parameters (simulated)'!$C161*P$1))</f>
        <v>0.0006886534094993056</v>
      </c>
    </row>
    <row r="160" spans="2:16" ht="12.75">
      <c r="B160">
        <f>'PK parameters (simulated)'!$G162*(EXP(-('PK parameters (simulated)'!$A162/'PK parameters (simulated)'!$B162)*B$1)-EXP(-'PK parameters (simulated)'!$C162*B$1))</f>
        <v>0</v>
      </c>
      <c r="C160">
        <f>'PK parameters (simulated)'!$G162*(EXP(-('PK parameters (simulated)'!$A162/'PK parameters (simulated)'!$B162)*C$1)-EXP(-'PK parameters (simulated)'!$C162*C$1))</f>
        <v>0.15961468561570769</v>
      </c>
      <c r="D160">
        <f>'PK parameters (simulated)'!$G162*(EXP(-('PK parameters (simulated)'!$A162/'PK parameters (simulated)'!$B162)*D$1)-EXP(-'PK parameters (simulated)'!$C162*D$1))</f>
        <v>0.7679582561465194</v>
      </c>
      <c r="E160">
        <f>'PK parameters (simulated)'!$G162*(EXP(-('PK parameters (simulated)'!$A162/'PK parameters (simulated)'!$B162)*E$1)-EXP(-'PK parameters (simulated)'!$C162*E$1))</f>
        <v>1.4646814405406674</v>
      </c>
      <c r="F160">
        <f>'PK parameters (simulated)'!$G162*(EXP(-('PK parameters (simulated)'!$A162/'PK parameters (simulated)'!$B162)*F$1)-EXP(-'PK parameters (simulated)'!$C162*F$1))</f>
        <v>3.6437382318728715</v>
      </c>
      <c r="G160">
        <f>'PK parameters (simulated)'!$G162*(EXP(-('PK parameters (simulated)'!$A162/'PK parameters (simulated)'!$B162)*G$1)-EXP(-'PK parameters (simulated)'!$C162*G$1))</f>
        <v>5.550301270542496</v>
      </c>
      <c r="H160">
        <f>'PK parameters (simulated)'!$G162*(EXP(-('PK parameters (simulated)'!$A162/'PK parameters (simulated)'!$B162)*H$1)-EXP(-'PK parameters (simulated)'!$C162*H$1))</f>
        <v>6.635004244394649</v>
      </c>
      <c r="I160">
        <f>'PK parameters (simulated)'!$G162*(EXP(-('PK parameters (simulated)'!$A162/'PK parameters (simulated)'!$B162)*I$1)-EXP(-'PK parameters (simulated)'!$C162*I$1))</f>
        <v>6.176041775312525</v>
      </c>
      <c r="J160">
        <f>'PK parameters (simulated)'!$G162*(EXP(-('PK parameters (simulated)'!$A162/'PK parameters (simulated)'!$B162)*J$1)-EXP(-'PK parameters (simulated)'!$C162*J$1))</f>
        <v>5.2842744763359235</v>
      </c>
      <c r="K160">
        <f>'PK parameters (simulated)'!$G162*(EXP(-('PK parameters (simulated)'!$A162/'PK parameters (simulated)'!$B162)*K$1)-EXP(-'PK parameters (simulated)'!$C162*K$1))</f>
        <v>3.5446495635415594</v>
      </c>
      <c r="L160">
        <f>'PK parameters (simulated)'!$G162*(EXP(-('PK parameters (simulated)'!$A162/'PK parameters (simulated)'!$B162)*L$1)-EXP(-'PK parameters (simulated)'!$C162*L$1))</f>
        <v>2.2943196628994253</v>
      </c>
      <c r="M160">
        <f>'PK parameters (simulated)'!$G162*(EXP(-('PK parameters (simulated)'!$A162/'PK parameters (simulated)'!$B162)*M$1)-EXP(-'PK parameters (simulated)'!$C162*M$1))</f>
        <v>0.9432429260386713</v>
      </c>
      <c r="N160">
        <f>'PK parameters (simulated)'!$G162*(EXP(-('PK parameters (simulated)'!$A162/'PK parameters (simulated)'!$B162)*N$1)-EXP(-'PK parameters (simulated)'!$C162*N$1))</f>
        <v>0.06490228529319214</v>
      </c>
      <c r="O160">
        <f>'PK parameters (simulated)'!$G162*(EXP(-('PK parameters (simulated)'!$A162/'PK parameters (simulated)'!$B162)*O$1)-EXP(-'PK parameters (simulated)'!$C162*O$1))</f>
        <v>0.004464824300439242</v>
      </c>
      <c r="P160">
        <f>'PK parameters (simulated)'!$G162*(EXP(-('PK parameters (simulated)'!$A162/'PK parameters (simulated)'!$B162)*P$1)-EXP(-'PK parameters (simulated)'!$C162*P$1))</f>
        <v>0.0003071487398022825</v>
      </c>
    </row>
    <row r="161" spans="2:16" ht="12.75">
      <c r="B161">
        <f>'PK parameters (simulated)'!$G163*(EXP(-('PK parameters (simulated)'!$A163/'PK parameters (simulated)'!$B163)*B$1)-EXP(-'PK parameters (simulated)'!$C163*B$1))</f>
        <v>0</v>
      </c>
      <c r="C161">
        <f>'PK parameters (simulated)'!$G163*(EXP(-('PK parameters (simulated)'!$A163/'PK parameters (simulated)'!$B163)*C$1)-EXP(-'PK parameters (simulated)'!$C163*C$1))</f>
        <v>0.14383625478446405</v>
      </c>
      <c r="D161">
        <f>'PK parameters (simulated)'!$G163*(EXP(-('PK parameters (simulated)'!$A163/'PK parameters (simulated)'!$B163)*D$1)-EXP(-'PK parameters (simulated)'!$C163*D$1))</f>
        <v>0.6906925008454546</v>
      </c>
      <c r="E161">
        <f>'PK parameters (simulated)'!$G163*(EXP(-('PK parameters (simulated)'!$A163/'PK parameters (simulated)'!$B163)*E$1)-EXP(-'PK parameters (simulated)'!$C163*E$1))</f>
        <v>1.3142161862716675</v>
      </c>
      <c r="F161">
        <f>'PK parameters (simulated)'!$G163*(EXP(-('PK parameters (simulated)'!$A163/'PK parameters (simulated)'!$B163)*F$1)-EXP(-'PK parameters (simulated)'!$C163*F$1))</f>
        <v>3.2418151329738447</v>
      </c>
      <c r="G161">
        <f>'PK parameters (simulated)'!$G163*(EXP(-('PK parameters (simulated)'!$A163/'PK parameters (simulated)'!$B163)*G$1)-EXP(-'PK parameters (simulated)'!$C163*G$1))</f>
        <v>4.889322985949103</v>
      </c>
      <c r="H161">
        <f>'PK parameters (simulated)'!$G163*(EXP(-('PK parameters (simulated)'!$A163/'PK parameters (simulated)'!$B163)*H$1)-EXP(-'PK parameters (simulated)'!$C163*H$1))</f>
        <v>5.7844430769716</v>
      </c>
      <c r="I161">
        <f>'PK parameters (simulated)'!$G163*(EXP(-('PK parameters (simulated)'!$A163/'PK parameters (simulated)'!$B163)*I$1)-EXP(-'PK parameters (simulated)'!$C163*I$1))</f>
        <v>5.386902307449162</v>
      </c>
      <c r="J161">
        <f>'PK parameters (simulated)'!$G163*(EXP(-('PK parameters (simulated)'!$A163/'PK parameters (simulated)'!$B163)*J$1)-EXP(-'PK parameters (simulated)'!$C163*J$1))</f>
        <v>4.649923614830082</v>
      </c>
      <c r="K161">
        <f>'PK parameters (simulated)'!$G163*(EXP(-('PK parameters (simulated)'!$A163/'PK parameters (simulated)'!$B163)*K$1)-EXP(-'PK parameters (simulated)'!$C163*K$1))</f>
        <v>3.2245788053686657</v>
      </c>
      <c r="L161">
        <f>'PK parameters (simulated)'!$G163*(EXP(-('PK parameters (simulated)'!$A163/'PK parameters (simulated)'!$B163)*L$1)-EXP(-'PK parameters (simulated)'!$C163*L$1))</f>
        <v>2.1794742003272014</v>
      </c>
      <c r="M161">
        <f>'PK parameters (simulated)'!$G163*(EXP(-('PK parameters (simulated)'!$A163/'PK parameters (simulated)'!$B163)*M$1)-EXP(-'PK parameters (simulated)'!$C163*M$1))</f>
        <v>0.9849238347248807</v>
      </c>
      <c r="N161">
        <f>'PK parameters (simulated)'!$G163*(EXP(-('PK parameters (simulated)'!$A163/'PK parameters (simulated)'!$B163)*N$1)-EXP(-'PK parameters (simulated)'!$C163*N$1))</f>
        <v>0.09051187560850338</v>
      </c>
      <c r="O161">
        <f>'PK parameters (simulated)'!$G163*(EXP(-('PK parameters (simulated)'!$A163/'PK parameters (simulated)'!$B163)*O$1)-EXP(-'PK parameters (simulated)'!$C163*O$1))</f>
        <v>0.008317319013583818</v>
      </c>
      <c r="P161">
        <f>'PK parameters (simulated)'!$G163*(EXP(-('PK parameters (simulated)'!$A163/'PK parameters (simulated)'!$B163)*P$1)-EXP(-'PK parameters (simulated)'!$C163*P$1))</f>
        <v>0.0007642952361460709</v>
      </c>
    </row>
    <row r="162" spans="2:16" ht="12.75">
      <c r="B162">
        <f>'PK parameters (simulated)'!$G164*(EXP(-('PK parameters (simulated)'!$A164/'PK parameters (simulated)'!$B164)*B$1)-EXP(-'PK parameters (simulated)'!$C164*B$1))</f>
        <v>0</v>
      </c>
      <c r="C162">
        <f>'PK parameters (simulated)'!$G164*(EXP(-('PK parameters (simulated)'!$A164/'PK parameters (simulated)'!$B164)*C$1)-EXP(-'PK parameters (simulated)'!$C164*C$1))</f>
        <v>0.12891077540042822</v>
      </c>
      <c r="D162">
        <f>'PK parameters (simulated)'!$G164*(EXP(-('PK parameters (simulated)'!$A164/'PK parameters (simulated)'!$B164)*D$1)-EXP(-'PK parameters (simulated)'!$C164*D$1))</f>
        <v>0.6233270527351565</v>
      </c>
      <c r="E162">
        <f>'PK parameters (simulated)'!$G164*(EXP(-('PK parameters (simulated)'!$A164/'PK parameters (simulated)'!$B164)*E$1)-EXP(-'PK parameters (simulated)'!$C164*E$1))</f>
        <v>1.1962268175748039</v>
      </c>
      <c r="F162">
        <f>'PK parameters (simulated)'!$G164*(EXP(-('PK parameters (simulated)'!$A164/'PK parameters (simulated)'!$B164)*F$1)-EXP(-'PK parameters (simulated)'!$C164*F$1))</f>
        <v>3.049752839673097</v>
      </c>
      <c r="G162">
        <f>'PK parameters (simulated)'!$G164*(EXP(-('PK parameters (simulated)'!$A164/'PK parameters (simulated)'!$B164)*G$1)-EXP(-'PK parameters (simulated)'!$C164*G$1))</f>
        <v>4.8155727761115115</v>
      </c>
      <c r="H162">
        <f>'PK parameters (simulated)'!$G164*(EXP(-('PK parameters (simulated)'!$A164/'PK parameters (simulated)'!$B164)*H$1)-EXP(-'PK parameters (simulated)'!$C164*H$1))</f>
        <v>6.168520322059677</v>
      </c>
      <c r="I162">
        <f>'PK parameters (simulated)'!$G164*(EXP(-('PK parameters (simulated)'!$A164/'PK parameters (simulated)'!$B164)*I$1)-EXP(-'PK parameters (simulated)'!$C164*I$1))</f>
        <v>6.132249044488211</v>
      </c>
      <c r="J162">
        <f>'PK parameters (simulated)'!$G164*(EXP(-('PK parameters (simulated)'!$A164/'PK parameters (simulated)'!$B164)*J$1)-EXP(-'PK parameters (simulated)'!$C164*J$1))</f>
        <v>5.5886886296872085</v>
      </c>
      <c r="K162">
        <f>'PK parameters (simulated)'!$G164*(EXP(-('PK parameters (simulated)'!$A164/'PK parameters (simulated)'!$B164)*K$1)-EXP(-'PK parameters (simulated)'!$C164*K$1))</f>
        <v>4.230630248982407</v>
      </c>
      <c r="L162">
        <f>'PK parameters (simulated)'!$G164*(EXP(-('PK parameters (simulated)'!$A164/'PK parameters (simulated)'!$B164)*L$1)-EXP(-'PK parameters (simulated)'!$C164*L$1))</f>
        <v>3.07850270235786</v>
      </c>
      <c r="M162">
        <f>'PK parameters (simulated)'!$G164*(EXP(-('PK parameters (simulated)'!$A164/'PK parameters (simulated)'!$B164)*M$1)-EXP(-'PK parameters (simulated)'!$C164*M$1))</f>
        <v>1.5939297565359913</v>
      </c>
      <c r="N162">
        <f>'PK parameters (simulated)'!$G164*(EXP(-('PK parameters (simulated)'!$A164/'PK parameters (simulated)'!$B164)*N$1)-EXP(-'PK parameters (simulated)'!$C164*N$1))</f>
        <v>0.21841183012973003</v>
      </c>
      <c r="O162">
        <f>'PK parameters (simulated)'!$G164*(EXP(-('PK parameters (simulated)'!$A164/'PK parameters (simulated)'!$B164)*O$1)-EXP(-'PK parameters (simulated)'!$C164*O$1))</f>
        <v>0.029918727680575914</v>
      </c>
      <c r="P162">
        <f>'PK parameters (simulated)'!$G164*(EXP(-('PK parameters (simulated)'!$A164/'PK parameters (simulated)'!$B164)*P$1)-EXP(-'PK parameters (simulated)'!$C164*P$1))</f>
        <v>0.004098359381088652</v>
      </c>
    </row>
    <row r="163" spans="2:16" ht="12.75">
      <c r="B163">
        <f>'PK parameters (simulated)'!$G165*(EXP(-('PK parameters (simulated)'!$A165/'PK parameters (simulated)'!$B165)*B$1)-EXP(-'PK parameters (simulated)'!$C165*B$1))</f>
        <v>0</v>
      </c>
      <c r="C163">
        <f>'PK parameters (simulated)'!$G165*(EXP(-('PK parameters (simulated)'!$A165/'PK parameters (simulated)'!$B165)*C$1)-EXP(-'PK parameters (simulated)'!$C165*C$1))</f>
        <v>0.1586596721035514</v>
      </c>
      <c r="D163">
        <f>'PK parameters (simulated)'!$G165*(EXP(-('PK parameters (simulated)'!$A165/'PK parameters (simulated)'!$B165)*D$1)-EXP(-'PK parameters (simulated)'!$C165*D$1))</f>
        <v>0.76363989117183</v>
      </c>
      <c r="E163">
        <f>'PK parameters (simulated)'!$G165*(EXP(-('PK parameters (simulated)'!$A165/'PK parameters (simulated)'!$B165)*E$1)-EXP(-'PK parameters (simulated)'!$C165*E$1))</f>
        <v>1.457106556206806</v>
      </c>
      <c r="F163">
        <f>'PK parameters (simulated)'!$G165*(EXP(-('PK parameters (simulated)'!$A165/'PK parameters (simulated)'!$B165)*F$1)-EXP(-'PK parameters (simulated)'!$C165*F$1))</f>
        <v>3.6315280925082987</v>
      </c>
      <c r="G163">
        <f>'PK parameters (simulated)'!$G165*(EXP(-('PK parameters (simulated)'!$A165/'PK parameters (simulated)'!$B165)*G$1)-EXP(-'PK parameters (simulated)'!$C165*G$1))</f>
        <v>5.547105894614586</v>
      </c>
      <c r="H163">
        <f>'PK parameters (simulated)'!$G165*(EXP(-('PK parameters (simulated)'!$A165/'PK parameters (simulated)'!$B165)*H$1)-EXP(-'PK parameters (simulated)'!$C165*H$1))</f>
        <v>6.6690302013507825</v>
      </c>
      <c r="I163">
        <f>'PK parameters (simulated)'!$G165*(EXP(-('PK parameters (simulated)'!$A165/'PK parameters (simulated)'!$B165)*I$1)-EXP(-'PK parameters (simulated)'!$C165*I$1))</f>
        <v>6.244091272105211</v>
      </c>
      <c r="J163">
        <f>'PK parameters (simulated)'!$G165*(EXP(-('PK parameters (simulated)'!$A165/'PK parameters (simulated)'!$B165)*J$1)-EXP(-'PK parameters (simulated)'!$C165*J$1))</f>
        <v>5.374453289926144</v>
      </c>
      <c r="K163">
        <f>'PK parameters (simulated)'!$G165*(EXP(-('PK parameters (simulated)'!$A165/'PK parameters (simulated)'!$B165)*K$1)-EXP(-'PK parameters (simulated)'!$C165*K$1))</f>
        <v>3.649265587403541</v>
      </c>
      <c r="L163">
        <f>'PK parameters (simulated)'!$G165*(EXP(-('PK parameters (simulated)'!$A165/'PK parameters (simulated)'!$B165)*L$1)-EXP(-'PK parameters (simulated)'!$C165*L$1))</f>
        <v>2.3913384077737523</v>
      </c>
      <c r="M163">
        <f>'PK parameters (simulated)'!$G165*(EXP(-('PK parameters (simulated)'!$A165/'PK parameters (simulated)'!$B165)*M$1)-EXP(-'PK parameters (simulated)'!$C165*M$1))</f>
        <v>1.0078243852270528</v>
      </c>
      <c r="N163">
        <f>'PK parameters (simulated)'!$G165*(EXP(-('PK parameters (simulated)'!$A165/'PK parameters (simulated)'!$B165)*N$1)-EXP(-'PK parameters (simulated)'!$C165*N$1))</f>
        <v>0.07471284146163477</v>
      </c>
      <c r="O163">
        <f>'PK parameters (simulated)'!$G165*(EXP(-('PK parameters (simulated)'!$A165/'PK parameters (simulated)'!$B165)*O$1)-EXP(-'PK parameters (simulated)'!$C165*O$1))</f>
        <v>0.005537520180700596</v>
      </c>
      <c r="P163">
        <f>'PK parameters (simulated)'!$G165*(EXP(-('PK parameters (simulated)'!$A165/'PK parameters (simulated)'!$B165)*P$1)-EXP(-'PK parameters (simulated)'!$C165*P$1))</f>
        <v>0.0004104264785696824</v>
      </c>
    </row>
    <row r="164" spans="2:16" ht="12.75">
      <c r="B164">
        <f>'PK parameters (simulated)'!$G166*(EXP(-('PK parameters (simulated)'!$A166/'PK parameters (simulated)'!$B166)*B$1)-EXP(-'PK parameters (simulated)'!$C166*B$1))</f>
        <v>0</v>
      </c>
      <c r="C164">
        <f>'PK parameters (simulated)'!$G166*(EXP(-('PK parameters (simulated)'!$A166/'PK parameters (simulated)'!$B166)*C$1)-EXP(-'PK parameters (simulated)'!$C166*C$1))</f>
        <v>0.0998256310231374</v>
      </c>
      <c r="D164">
        <f>'PK parameters (simulated)'!$G166*(EXP(-('PK parameters (simulated)'!$A166/'PK parameters (simulated)'!$B166)*D$1)-EXP(-'PK parameters (simulated)'!$C166*D$1))</f>
        <v>0.4837552518405367</v>
      </c>
      <c r="E164">
        <f>'PK parameters (simulated)'!$G166*(EXP(-('PK parameters (simulated)'!$A166/'PK parameters (simulated)'!$B166)*E$1)-EXP(-'PK parameters (simulated)'!$C166*E$1))</f>
        <v>0.9309218935472137</v>
      </c>
      <c r="F164">
        <f>'PK parameters (simulated)'!$G166*(EXP(-('PK parameters (simulated)'!$A166/'PK parameters (simulated)'!$B166)*F$1)-EXP(-'PK parameters (simulated)'!$C166*F$1))</f>
        <v>2.399135038040357</v>
      </c>
      <c r="G164">
        <f>'PK parameters (simulated)'!$G166*(EXP(-('PK parameters (simulated)'!$A166/'PK parameters (simulated)'!$B166)*G$1)-EXP(-'PK parameters (simulated)'!$C166*G$1))</f>
        <v>3.8482881314435846</v>
      </c>
      <c r="H164">
        <f>'PK parameters (simulated)'!$G166*(EXP(-('PK parameters (simulated)'!$A166/'PK parameters (simulated)'!$B166)*H$1)-EXP(-'PK parameters (simulated)'!$C166*H$1))</f>
        <v>5.078705671794347</v>
      </c>
      <c r="I164">
        <f>'PK parameters (simulated)'!$G166*(EXP(-('PK parameters (simulated)'!$A166/'PK parameters (simulated)'!$B166)*I$1)-EXP(-'PK parameters (simulated)'!$C166*I$1))</f>
        <v>5.191616130209351</v>
      </c>
      <c r="J164">
        <f>'PK parameters (simulated)'!$G166*(EXP(-('PK parameters (simulated)'!$A166/'PK parameters (simulated)'!$B166)*J$1)-EXP(-'PK parameters (simulated)'!$C166*J$1))</f>
        <v>4.857542643414627</v>
      </c>
      <c r="K164">
        <f>'PK parameters (simulated)'!$G166*(EXP(-('PK parameters (simulated)'!$A166/'PK parameters (simulated)'!$B166)*K$1)-EXP(-'PK parameters (simulated)'!$C166*K$1))</f>
        <v>3.8631309776988823</v>
      </c>
      <c r="L164">
        <f>'PK parameters (simulated)'!$G166*(EXP(-('PK parameters (simulated)'!$A166/'PK parameters (simulated)'!$B166)*L$1)-EXP(-'PK parameters (simulated)'!$C166*L$1))</f>
        <v>2.94611523830387</v>
      </c>
      <c r="M164">
        <f>'PK parameters (simulated)'!$G166*(EXP(-('PK parameters (simulated)'!$A166/'PK parameters (simulated)'!$B166)*M$1)-EXP(-'PK parameters (simulated)'!$C166*M$1))</f>
        <v>1.671403193504742</v>
      </c>
      <c r="N164">
        <f>'PK parameters (simulated)'!$G166*(EXP(-('PK parameters (simulated)'!$A166/'PK parameters (simulated)'!$B166)*N$1)-EXP(-'PK parameters (simulated)'!$C166*N$1))</f>
        <v>0.30062625603211324</v>
      </c>
      <c r="O164">
        <f>'PK parameters (simulated)'!$G166*(EXP(-('PK parameters (simulated)'!$A166/'PK parameters (simulated)'!$B166)*O$1)-EXP(-'PK parameters (simulated)'!$C166*O$1))</f>
        <v>0.054049594319288116</v>
      </c>
      <c r="P164">
        <f>'PK parameters (simulated)'!$G166*(EXP(-('PK parameters (simulated)'!$A166/'PK parameters (simulated)'!$B166)*P$1)-EXP(-'PK parameters (simulated)'!$C166*P$1))</f>
        <v>0.009717574844446351</v>
      </c>
    </row>
    <row r="165" spans="2:16" ht="12.75">
      <c r="B165">
        <f>'PK parameters (simulated)'!$G167*(EXP(-('PK parameters (simulated)'!$A167/'PK parameters (simulated)'!$B167)*B$1)-EXP(-'PK parameters (simulated)'!$C167*B$1))</f>
        <v>0</v>
      </c>
      <c r="C165">
        <f>'PK parameters (simulated)'!$G167*(EXP(-('PK parameters (simulated)'!$A167/'PK parameters (simulated)'!$B167)*C$1)-EXP(-'PK parameters (simulated)'!$C167*C$1))</f>
        <v>0.16824006735154481</v>
      </c>
      <c r="D165">
        <f>'PK parameters (simulated)'!$G167*(EXP(-('PK parameters (simulated)'!$A167/'PK parameters (simulated)'!$B167)*D$1)-EXP(-'PK parameters (simulated)'!$C167*D$1))</f>
        <v>0.8088245825513724</v>
      </c>
      <c r="E165">
        <f>'PK parameters (simulated)'!$G167*(EXP(-('PK parameters (simulated)'!$A167/'PK parameters (simulated)'!$B167)*E$1)-EXP(-'PK parameters (simulated)'!$C167*E$1))</f>
        <v>1.54126776391078</v>
      </c>
      <c r="F165">
        <f>'PK parameters (simulated)'!$G167*(EXP(-('PK parameters (simulated)'!$A167/'PK parameters (simulated)'!$B167)*F$1)-EXP(-'PK parameters (simulated)'!$C167*F$1))</f>
        <v>3.8250023836674294</v>
      </c>
      <c r="G165">
        <f>'PK parameters (simulated)'!$G167*(EXP(-('PK parameters (simulated)'!$A167/'PK parameters (simulated)'!$B167)*G$1)-EXP(-'PK parameters (simulated)'!$C167*G$1))</f>
        <v>5.82416471965316</v>
      </c>
      <c r="H165">
        <f>'PK parameters (simulated)'!$G167*(EXP(-('PK parameters (simulated)'!$A167/'PK parameters (simulated)'!$B167)*H$1)-EXP(-'PK parameters (simulated)'!$C167*H$1))</f>
        <v>7.033568147442181</v>
      </c>
      <c r="I165">
        <f>'PK parameters (simulated)'!$G167*(EXP(-('PK parameters (simulated)'!$A167/'PK parameters (simulated)'!$B167)*I$1)-EXP(-'PK parameters (simulated)'!$C167*I$1))</f>
        <v>6.697434821760116</v>
      </c>
      <c r="J165">
        <f>'PK parameters (simulated)'!$G167*(EXP(-('PK parameters (simulated)'!$A167/'PK parameters (simulated)'!$B167)*J$1)-EXP(-'PK parameters (simulated)'!$C167*J$1))</f>
        <v>5.918418620137504</v>
      </c>
      <c r="K165">
        <f>'PK parameters (simulated)'!$G167*(EXP(-('PK parameters (simulated)'!$A167/'PK parameters (simulated)'!$B167)*K$1)-EXP(-'PK parameters (simulated)'!$C167*K$1))</f>
        <v>4.310733189818914</v>
      </c>
      <c r="L165">
        <f>'PK parameters (simulated)'!$G167*(EXP(-('PK parameters (simulated)'!$A167/'PK parameters (simulated)'!$B167)*L$1)-EXP(-'PK parameters (simulated)'!$C167*L$1))</f>
        <v>3.064062674709714</v>
      </c>
      <c r="M165">
        <f>'PK parameters (simulated)'!$G167*(EXP(-('PK parameters (simulated)'!$A167/'PK parameters (simulated)'!$B167)*M$1)-EXP(-'PK parameters (simulated)'!$C167*M$1))</f>
        <v>1.532717859234102</v>
      </c>
      <c r="N165">
        <f>'PK parameters (simulated)'!$G167*(EXP(-('PK parameters (simulated)'!$A167/'PK parameters (simulated)'!$B167)*N$1)-EXP(-'PK parameters (simulated)'!$C167*N$1))</f>
        <v>0.19112720594697427</v>
      </c>
      <c r="O165">
        <f>'PK parameters (simulated)'!$G167*(EXP(-('PK parameters (simulated)'!$A167/'PK parameters (simulated)'!$B167)*O$1)-EXP(-'PK parameters (simulated)'!$C167*O$1))</f>
        <v>0.02383208613604044</v>
      </c>
      <c r="P165">
        <f>'PK parameters (simulated)'!$G167*(EXP(-('PK parameters (simulated)'!$A167/'PK parameters (simulated)'!$B167)*P$1)-EXP(-'PK parameters (simulated)'!$C167*P$1))</f>
        <v>0.002971677033029646</v>
      </c>
    </row>
    <row r="166" spans="2:16" ht="12.75">
      <c r="B166">
        <f>'PK parameters (simulated)'!$G168*(EXP(-('PK parameters (simulated)'!$A168/'PK parameters (simulated)'!$B168)*B$1)-EXP(-'PK parameters (simulated)'!$C168*B$1))</f>
        <v>0</v>
      </c>
      <c r="C166">
        <f>'PK parameters (simulated)'!$G168*(EXP(-('PK parameters (simulated)'!$A168/'PK parameters (simulated)'!$B168)*C$1)-EXP(-'PK parameters (simulated)'!$C168*C$1))</f>
        <v>0.1451998107230984</v>
      </c>
      <c r="D166">
        <f>'PK parameters (simulated)'!$G168*(EXP(-('PK parameters (simulated)'!$A168/'PK parameters (simulated)'!$B168)*D$1)-EXP(-'PK parameters (simulated)'!$C168*D$1))</f>
        <v>0.7009458329832317</v>
      </c>
      <c r="E166">
        <f>'PK parameters (simulated)'!$G168*(EXP(-('PK parameters (simulated)'!$A168/'PK parameters (simulated)'!$B168)*E$1)-EXP(-'PK parameters (simulated)'!$C168*E$1))</f>
        <v>1.3424385397827283</v>
      </c>
      <c r="F166">
        <f>'PK parameters (simulated)'!$G168*(EXP(-('PK parameters (simulated)'!$A168/'PK parameters (simulated)'!$B168)*F$1)-EXP(-'PK parameters (simulated)'!$C168*F$1))</f>
        <v>3.39447458025179</v>
      </c>
      <c r="G166">
        <f>'PK parameters (simulated)'!$G168*(EXP(-('PK parameters (simulated)'!$A168/'PK parameters (simulated)'!$B168)*G$1)-EXP(-'PK parameters (simulated)'!$C168*G$1))</f>
        <v>5.293332524254914</v>
      </c>
      <c r="H166">
        <f>'PK parameters (simulated)'!$G168*(EXP(-('PK parameters (simulated)'!$A168/'PK parameters (simulated)'!$B168)*H$1)-EXP(-'PK parameters (simulated)'!$C168*H$1))</f>
        <v>6.609647190959496</v>
      </c>
      <c r="I166">
        <f>'PK parameters (simulated)'!$G168*(EXP(-('PK parameters (simulated)'!$A168/'PK parameters (simulated)'!$B168)*I$1)-EXP(-'PK parameters (simulated)'!$C168*I$1))</f>
        <v>6.401167178055513</v>
      </c>
      <c r="J166">
        <f>'PK parameters (simulated)'!$G168*(EXP(-('PK parameters (simulated)'!$A168/'PK parameters (simulated)'!$B168)*J$1)-EXP(-'PK parameters (simulated)'!$C168*J$1))</f>
        <v>5.680267326665415</v>
      </c>
      <c r="K166">
        <f>'PK parameters (simulated)'!$G168*(EXP(-('PK parameters (simulated)'!$A168/'PK parameters (simulated)'!$B168)*K$1)-EXP(-'PK parameters (simulated)'!$C168*K$1))</f>
        <v>4.072355900791184</v>
      </c>
      <c r="L166">
        <f>'PK parameters (simulated)'!$G168*(EXP(-('PK parameters (simulated)'!$A168/'PK parameters (simulated)'!$B168)*L$1)-EXP(-'PK parameters (simulated)'!$C168*L$1))</f>
        <v>2.8043151399161643</v>
      </c>
      <c r="M166">
        <f>'PK parameters (simulated)'!$G168*(EXP(-('PK parameters (simulated)'!$A168/'PK parameters (simulated)'!$B168)*M$1)-EXP(-'PK parameters (simulated)'!$C168*M$1))</f>
        <v>1.299333692806183</v>
      </c>
      <c r="N166">
        <f>'PK parameters (simulated)'!$G168*(EXP(-('PK parameters (simulated)'!$A168/'PK parameters (simulated)'!$B168)*N$1)-EXP(-'PK parameters (simulated)'!$C168*N$1))</f>
        <v>0.1275041127532786</v>
      </c>
      <c r="O166">
        <f>'PK parameters (simulated)'!$G168*(EXP(-('PK parameters (simulated)'!$A168/'PK parameters (simulated)'!$B168)*O$1)-EXP(-'PK parameters (simulated)'!$C168*O$1))</f>
        <v>0.012507651953007726</v>
      </c>
      <c r="P166">
        <f>'PK parameters (simulated)'!$G168*(EXP(-('PK parameters (simulated)'!$A168/'PK parameters (simulated)'!$B168)*P$1)-EXP(-'PK parameters (simulated)'!$C168*P$1))</f>
        <v>0.0012269513104705683</v>
      </c>
    </row>
    <row r="167" spans="2:16" ht="12.75">
      <c r="B167">
        <f>'PK parameters (simulated)'!$G169*(EXP(-('PK parameters (simulated)'!$A169/'PK parameters (simulated)'!$B169)*B$1)-EXP(-'PK parameters (simulated)'!$C169*B$1))</f>
        <v>0</v>
      </c>
      <c r="C167">
        <f>'PK parameters (simulated)'!$G169*(EXP(-('PK parameters (simulated)'!$A169/'PK parameters (simulated)'!$B169)*C$1)-EXP(-'PK parameters (simulated)'!$C169*C$1))</f>
        <v>0.14571701423185046</v>
      </c>
      <c r="D167">
        <f>'PK parameters (simulated)'!$G169*(EXP(-('PK parameters (simulated)'!$A169/'PK parameters (simulated)'!$B169)*D$1)-EXP(-'PK parameters (simulated)'!$C169*D$1))</f>
        <v>0.6978544738934173</v>
      </c>
      <c r="E167">
        <f>'PK parameters (simulated)'!$G169*(EXP(-('PK parameters (simulated)'!$A169/'PK parameters (simulated)'!$B169)*E$1)-EXP(-'PK parameters (simulated)'!$C169*E$1))</f>
        <v>1.323312304148875</v>
      </c>
      <c r="F167">
        <f>'PK parameters (simulated)'!$G169*(EXP(-('PK parameters (simulated)'!$A169/'PK parameters (simulated)'!$B169)*F$1)-EXP(-'PK parameters (simulated)'!$C169*F$1))</f>
        <v>3.217284931834634</v>
      </c>
      <c r="G167">
        <f>'PK parameters (simulated)'!$G169*(EXP(-('PK parameters (simulated)'!$A169/'PK parameters (simulated)'!$B169)*G$1)-EXP(-'PK parameters (simulated)'!$C169*G$1))</f>
        <v>4.736491819774905</v>
      </c>
      <c r="H167">
        <f>'PK parameters (simulated)'!$G169*(EXP(-('PK parameters (simulated)'!$A169/'PK parameters (simulated)'!$B169)*H$1)-EXP(-'PK parameters (simulated)'!$C169*H$1))</f>
        <v>5.2958125859446215</v>
      </c>
      <c r="I167">
        <f>'PK parameters (simulated)'!$G169*(EXP(-('PK parameters (simulated)'!$A169/'PK parameters (simulated)'!$B169)*I$1)-EXP(-'PK parameters (simulated)'!$C169*I$1))</f>
        <v>4.6174520393381036</v>
      </c>
      <c r="J167">
        <f>'PK parameters (simulated)'!$G169*(EXP(-('PK parameters (simulated)'!$A169/'PK parameters (simulated)'!$B169)*J$1)-EXP(-'PK parameters (simulated)'!$C169*J$1))</f>
        <v>3.7050312383475155</v>
      </c>
      <c r="K167">
        <f>'PK parameters (simulated)'!$G169*(EXP(-('PK parameters (simulated)'!$A169/'PK parameters (simulated)'!$B169)*K$1)-EXP(-'PK parameters (simulated)'!$C169*K$1))</f>
        <v>2.1908653928992594</v>
      </c>
      <c r="L167">
        <f>'PK parameters (simulated)'!$G169*(EXP(-('PK parameters (simulated)'!$A169/'PK parameters (simulated)'!$B169)*L$1)-EXP(-'PK parameters (simulated)'!$C169*L$1))</f>
        <v>1.2520555401604052</v>
      </c>
      <c r="M167">
        <f>'PK parameters (simulated)'!$G169*(EXP(-('PK parameters (simulated)'!$A169/'PK parameters (simulated)'!$B169)*M$1)-EXP(-'PK parameters (simulated)'!$C169*M$1))</f>
        <v>0.40184451729712967</v>
      </c>
      <c r="N167">
        <f>'PK parameters (simulated)'!$G169*(EXP(-('PK parameters (simulated)'!$A169/'PK parameters (simulated)'!$B169)*N$1)-EXP(-'PK parameters (simulated)'!$C169*N$1))</f>
        <v>0.013169422245107481</v>
      </c>
      <c r="O167">
        <f>'PK parameters (simulated)'!$G169*(EXP(-('PK parameters (simulated)'!$A169/'PK parameters (simulated)'!$B169)*O$1)-EXP(-'PK parameters (simulated)'!$C169*O$1))</f>
        <v>0.0004315179964848604</v>
      </c>
      <c r="P167">
        <f>'PK parameters (simulated)'!$G169*(EXP(-('PK parameters (simulated)'!$A169/'PK parameters (simulated)'!$B169)*P$1)-EXP(-'PK parameters (simulated)'!$C169*P$1))</f>
        <v>1.4139403540126817E-05</v>
      </c>
    </row>
    <row r="168" spans="2:16" ht="12.75">
      <c r="B168">
        <f>'PK parameters (simulated)'!$G170*(EXP(-('PK parameters (simulated)'!$A170/'PK parameters (simulated)'!$B170)*B$1)-EXP(-'PK parameters (simulated)'!$C170*B$1))</f>
        <v>0</v>
      </c>
      <c r="C168">
        <f>'PK parameters (simulated)'!$G170*(EXP(-('PK parameters (simulated)'!$A170/'PK parameters (simulated)'!$B170)*C$1)-EXP(-'PK parameters (simulated)'!$C170*C$1))</f>
        <v>0.13228017546708892</v>
      </c>
      <c r="D168">
        <f>'PK parameters (simulated)'!$G170*(EXP(-('PK parameters (simulated)'!$A170/'PK parameters (simulated)'!$B170)*D$1)-EXP(-'PK parameters (simulated)'!$C170*D$1))</f>
        <v>0.6350277169565329</v>
      </c>
      <c r="E168">
        <f>'PK parameters (simulated)'!$G170*(EXP(-('PK parameters (simulated)'!$A170/'PK parameters (simulated)'!$B170)*E$1)-EXP(-'PK parameters (simulated)'!$C170*E$1))</f>
        <v>1.2080312388508607</v>
      </c>
      <c r="F168">
        <f>'PK parameters (simulated)'!$G170*(EXP(-('PK parameters (simulated)'!$A170/'PK parameters (simulated)'!$B170)*F$1)-EXP(-'PK parameters (simulated)'!$C170*F$1))</f>
        <v>2.9811428256093238</v>
      </c>
      <c r="G168">
        <f>'PK parameters (simulated)'!$G170*(EXP(-('PK parameters (simulated)'!$A170/'PK parameters (simulated)'!$B170)*G$1)-EXP(-'PK parameters (simulated)'!$C170*G$1))</f>
        <v>4.516394528215515</v>
      </c>
      <c r="H168">
        <f>'PK parameters (simulated)'!$G170*(EXP(-('PK parameters (simulated)'!$A170/'PK parameters (simulated)'!$B170)*H$1)-EXP(-'PK parameters (simulated)'!$C170*H$1))</f>
        <v>5.460634934733688</v>
      </c>
      <c r="I168">
        <f>'PK parameters (simulated)'!$G170*(EXP(-('PK parameters (simulated)'!$A170/'PK parameters (simulated)'!$B170)*I$1)-EXP(-'PK parameters (simulated)'!$C170*I$1))</f>
        <v>5.270343340200043</v>
      </c>
      <c r="J168">
        <f>'PK parameters (simulated)'!$G170*(EXP(-('PK parameters (simulated)'!$A170/'PK parameters (simulated)'!$B170)*J$1)-EXP(-'PK parameters (simulated)'!$C170*J$1))</f>
        <v>4.76179871495058</v>
      </c>
      <c r="K168">
        <f>'PK parameters (simulated)'!$G170*(EXP(-('PK parameters (simulated)'!$A170/'PK parameters (simulated)'!$B170)*K$1)-EXP(-'PK parameters (simulated)'!$C170*K$1))</f>
        <v>3.677465723079449</v>
      </c>
      <c r="L168">
        <f>'PK parameters (simulated)'!$G170*(EXP(-('PK parameters (simulated)'!$A170/'PK parameters (simulated)'!$B170)*L$1)-EXP(-'PK parameters (simulated)'!$C170*L$1))</f>
        <v>2.792682917024209</v>
      </c>
      <c r="M168">
        <f>'PK parameters (simulated)'!$G170*(EXP(-('PK parameters (simulated)'!$A170/'PK parameters (simulated)'!$B170)*M$1)-EXP(-'PK parameters (simulated)'!$C170*M$1))</f>
        <v>1.6018225341888075</v>
      </c>
      <c r="N168">
        <f>'PK parameters (simulated)'!$G170*(EXP(-('PK parameters (simulated)'!$A170/'PK parameters (simulated)'!$B170)*N$1)-EXP(-'PK parameters (simulated)'!$C170*N$1))</f>
        <v>0.301802957729975</v>
      </c>
      <c r="O168">
        <f>'PK parameters (simulated)'!$G170*(EXP(-('PK parameters (simulated)'!$A170/'PK parameters (simulated)'!$B170)*O$1)-EXP(-'PK parameters (simulated)'!$C170*O$1))</f>
        <v>0.05686267532827562</v>
      </c>
      <c r="P168">
        <f>'PK parameters (simulated)'!$G170*(EXP(-('PK parameters (simulated)'!$A170/'PK parameters (simulated)'!$B170)*P$1)-EXP(-'PK parameters (simulated)'!$C170*P$1))</f>
        <v>0.010713492900560246</v>
      </c>
    </row>
    <row r="169" spans="2:16" ht="12.75">
      <c r="B169">
        <f>'PK parameters (simulated)'!$G171*(EXP(-('PK parameters (simulated)'!$A171/'PK parameters (simulated)'!$B171)*B$1)-EXP(-'PK parameters (simulated)'!$C171*B$1))</f>
        <v>0</v>
      </c>
      <c r="C169">
        <f>'PK parameters (simulated)'!$G171*(EXP(-('PK parameters (simulated)'!$A171/'PK parameters (simulated)'!$B171)*C$1)-EXP(-'PK parameters (simulated)'!$C171*C$1))</f>
        <v>0.17598603530975404</v>
      </c>
      <c r="D169">
        <f>'PK parameters (simulated)'!$G171*(EXP(-('PK parameters (simulated)'!$A171/'PK parameters (simulated)'!$B171)*D$1)-EXP(-'PK parameters (simulated)'!$C171*D$1))</f>
        <v>0.841201981203333</v>
      </c>
      <c r="E169">
        <f>'PK parameters (simulated)'!$G171*(EXP(-('PK parameters (simulated)'!$A171/'PK parameters (simulated)'!$B171)*E$1)-EXP(-'PK parameters (simulated)'!$C171*E$1))</f>
        <v>1.5917190473609304</v>
      </c>
      <c r="F169">
        <f>'PK parameters (simulated)'!$G171*(EXP(-('PK parameters (simulated)'!$A171/'PK parameters (simulated)'!$B171)*F$1)-EXP(-'PK parameters (simulated)'!$C171*F$1))</f>
        <v>3.8475001564730062</v>
      </c>
      <c r="G169">
        <f>'PK parameters (simulated)'!$G171*(EXP(-('PK parameters (simulated)'!$A171/'PK parameters (simulated)'!$B171)*G$1)-EXP(-'PK parameters (simulated)'!$C171*G$1))</f>
        <v>5.661507356672515</v>
      </c>
      <c r="H169">
        <f>'PK parameters (simulated)'!$G171*(EXP(-('PK parameters (simulated)'!$A171/'PK parameters (simulated)'!$B171)*H$1)-EXP(-'PK parameters (simulated)'!$C171*H$1))</f>
        <v>6.498016066982761</v>
      </c>
      <c r="I169">
        <f>'PK parameters (simulated)'!$G171*(EXP(-('PK parameters (simulated)'!$A171/'PK parameters (simulated)'!$B171)*I$1)-EXP(-'PK parameters (simulated)'!$C171*I$1))</f>
        <v>5.99280129164197</v>
      </c>
      <c r="J169">
        <f>'PK parameters (simulated)'!$G171*(EXP(-('PK parameters (simulated)'!$A171/'PK parameters (simulated)'!$B171)*J$1)-EXP(-'PK parameters (simulated)'!$C171*J$1))</f>
        <v>5.196432583747233</v>
      </c>
      <c r="K169">
        <f>'PK parameters (simulated)'!$G171*(EXP(-('PK parameters (simulated)'!$A171/'PK parameters (simulated)'!$B171)*K$1)-EXP(-'PK parameters (simulated)'!$C171*K$1))</f>
        <v>3.7202691089464794</v>
      </c>
      <c r="L169">
        <f>'PK parameters (simulated)'!$G171*(EXP(-('PK parameters (simulated)'!$A171/'PK parameters (simulated)'!$B171)*L$1)-EXP(-'PK parameters (simulated)'!$C171*L$1))</f>
        <v>2.626979514541377</v>
      </c>
      <c r="M169">
        <f>'PK parameters (simulated)'!$G171*(EXP(-('PK parameters (simulated)'!$A171/'PK parameters (simulated)'!$B171)*M$1)-EXP(-'PK parameters (simulated)'!$C171*M$1))</f>
        <v>1.304711692797449</v>
      </c>
      <c r="N169">
        <f>'PK parameters (simulated)'!$G171*(EXP(-('PK parameters (simulated)'!$A171/'PK parameters (simulated)'!$B171)*N$1)-EXP(-'PK parameters (simulated)'!$C171*N$1))</f>
        <v>0.15968598667122746</v>
      </c>
      <c r="O169">
        <f>'PK parameters (simulated)'!$G171*(EXP(-('PK parameters (simulated)'!$A171/'PK parameters (simulated)'!$B171)*O$1)-EXP(-'PK parameters (simulated)'!$C171*O$1))</f>
        <v>0.019544134272350185</v>
      </c>
      <c r="P169">
        <f>'PK parameters (simulated)'!$G171*(EXP(-('PK parameters (simulated)'!$A171/'PK parameters (simulated)'!$B171)*P$1)-EXP(-'PK parameters (simulated)'!$C171*P$1))</f>
        <v>0.0023920269549273896</v>
      </c>
    </row>
    <row r="170" spans="2:16" ht="12.75">
      <c r="B170">
        <f>'PK parameters (simulated)'!$G172*(EXP(-('PK parameters (simulated)'!$A172/'PK parameters (simulated)'!$B172)*B$1)-EXP(-'PK parameters (simulated)'!$C172*B$1))</f>
        <v>0</v>
      </c>
      <c r="C170">
        <f>'PK parameters (simulated)'!$G172*(EXP(-('PK parameters (simulated)'!$A172/'PK parameters (simulated)'!$B172)*C$1)-EXP(-'PK parameters (simulated)'!$C172*C$1))</f>
        <v>0.16142068202837334</v>
      </c>
      <c r="D170">
        <f>'PK parameters (simulated)'!$G172*(EXP(-('PK parameters (simulated)'!$A172/'PK parameters (simulated)'!$B172)*D$1)-EXP(-'PK parameters (simulated)'!$C172*D$1))</f>
        <v>0.7746303775010873</v>
      </c>
      <c r="E170">
        <f>'PK parameters (simulated)'!$G172*(EXP(-('PK parameters (simulated)'!$A172/'PK parameters (simulated)'!$B172)*E$1)-EXP(-'PK parameters (simulated)'!$C172*E$1))</f>
        <v>1.4725245913053175</v>
      </c>
      <c r="F170">
        <f>'PK parameters (simulated)'!$G172*(EXP(-('PK parameters (simulated)'!$A172/'PK parameters (simulated)'!$B172)*F$1)-EXP(-'PK parameters (simulated)'!$C172*F$1))</f>
        <v>3.6127127604665734</v>
      </c>
      <c r="G170">
        <f>'PK parameters (simulated)'!$G172*(EXP(-('PK parameters (simulated)'!$A172/'PK parameters (simulated)'!$B172)*G$1)-EXP(-'PK parameters (simulated)'!$C172*G$1))</f>
        <v>5.379146911807391</v>
      </c>
      <c r="H170">
        <f>'PK parameters (simulated)'!$G172*(EXP(-('PK parameters (simulated)'!$A172/'PK parameters (simulated)'!$B172)*H$1)-EXP(-'PK parameters (simulated)'!$C172*H$1))</f>
        <v>6.103498343468572</v>
      </c>
      <c r="I170">
        <f>'PK parameters (simulated)'!$G172*(EXP(-('PK parameters (simulated)'!$A172/'PK parameters (simulated)'!$B172)*I$1)-EXP(-'PK parameters (simulated)'!$C172*I$1))</f>
        <v>5.350109625942263</v>
      </c>
      <c r="J170">
        <f>'PK parameters (simulated)'!$G172*(EXP(-('PK parameters (simulated)'!$A172/'PK parameters (simulated)'!$B172)*J$1)-EXP(-'PK parameters (simulated)'!$C172*J$1))</f>
        <v>4.283144227947195</v>
      </c>
      <c r="K170">
        <f>'PK parameters (simulated)'!$G172*(EXP(-('PK parameters (simulated)'!$A172/'PK parameters (simulated)'!$B172)*K$1)-EXP(-'PK parameters (simulated)'!$C172*K$1))</f>
        <v>2.482265241781316</v>
      </c>
      <c r="L170">
        <f>'PK parameters (simulated)'!$G172*(EXP(-('PK parameters (simulated)'!$A172/'PK parameters (simulated)'!$B172)*L$1)-EXP(-'PK parameters (simulated)'!$C172*L$1))</f>
        <v>1.3746093278527953</v>
      </c>
      <c r="M170">
        <f>'PK parameters (simulated)'!$G172*(EXP(-('PK parameters (simulated)'!$A172/'PK parameters (simulated)'!$B172)*M$1)-EXP(-'PK parameters (simulated)'!$C172*M$1))</f>
        <v>0.40965754169678475</v>
      </c>
      <c r="N170">
        <f>'PK parameters (simulated)'!$G172*(EXP(-('PK parameters (simulated)'!$A172/'PK parameters (simulated)'!$B172)*N$1)-EXP(-'PK parameters (simulated)'!$C172*N$1))</f>
        <v>0.01064069469103387</v>
      </c>
      <c r="O170">
        <f>'PK parameters (simulated)'!$G172*(EXP(-('PK parameters (simulated)'!$A172/'PK parameters (simulated)'!$B172)*O$1)-EXP(-'PK parameters (simulated)'!$C172*O$1))</f>
        <v>0.00027622490187689374</v>
      </c>
      <c r="P170">
        <f>'PK parameters (simulated)'!$G172*(EXP(-('PK parameters (simulated)'!$A172/'PK parameters (simulated)'!$B172)*P$1)-EXP(-'PK parameters (simulated)'!$C172*P$1))</f>
        <v>7.170600422932433E-06</v>
      </c>
    </row>
    <row r="171" spans="2:16" ht="12.75">
      <c r="B171">
        <f>'PK parameters (simulated)'!$G173*(EXP(-('PK parameters (simulated)'!$A173/'PK parameters (simulated)'!$B173)*B$1)-EXP(-'PK parameters (simulated)'!$C173*B$1))</f>
        <v>0</v>
      </c>
      <c r="C171">
        <f>'PK parameters (simulated)'!$G173*(EXP(-('PK parameters (simulated)'!$A173/'PK parameters (simulated)'!$B173)*C$1)-EXP(-'PK parameters (simulated)'!$C173*C$1))</f>
        <v>0.14339999778520648</v>
      </c>
      <c r="D171">
        <f>'PK parameters (simulated)'!$G173*(EXP(-('PK parameters (simulated)'!$A173/'PK parameters (simulated)'!$B173)*D$1)-EXP(-'PK parameters (simulated)'!$C173*D$1))</f>
        <v>0.6880956288080817</v>
      </c>
      <c r="E171">
        <f>'PK parameters (simulated)'!$G173*(EXP(-('PK parameters (simulated)'!$A173/'PK parameters (simulated)'!$B173)*E$1)-EXP(-'PK parameters (simulated)'!$C173*E$1))</f>
        <v>1.308162101433677</v>
      </c>
      <c r="F171">
        <f>'PK parameters (simulated)'!$G173*(EXP(-('PK parameters (simulated)'!$A173/'PK parameters (simulated)'!$B173)*F$1)-EXP(-'PK parameters (simulated)'!$C173*F$1))</f>
        <v>3.2181079521335487</v>
      </c>
      <c r="G171">
        <f>'PK parameters (simulated)'!$G173*(EXP(-('PK parameters (simulated)'!$A173/'PK parameters (simulated)'!$B173)*G$1)-EXP(-'PK parameters (simulated)'!$C173*G$1))</f>
        <v>4.843453392499404</v>
      </c>
      <c r="H171">
        <f>'PK parameters (simulated)'!$G173*(EXP(-('PK parameters (simulated)'!$A173/'PK parameters (simulated)'!$B173)*H$1)-EXP(-'PK parameters (simulated)'!$C173*H$1))</f>
        <v>5.744401076719003</v>
      </c>
      <c r="I171">
        <f>'PK parameters (simulated)'!$G173*(EXP(-('PK parameters (simulated)'!$A173/'PK parameters (simulated)'!$B173)*I$1)-EXP(-'PK parameters (simulated)'!$C173*I$1))</f>
        <v>5.402679232826621</v>
      </c>
      <c r="J171">
        <f>'PK parameters (simulated)'!$G173*(EXP(-('PK parameters (simulated)'!$A173/'PK parameters (simulated)'!$B173)*J$1)-EXP(-'PK parameters (simulated)'!$C173*J$1))</f>
        <v>4.735065506890752</v>
      </c>
      <c r="K171">
        <f>'PK parameters (simulated)'!$G173*(EXP(-('PK parameters (simulated)'!$A173/'PK parameters (simulated)'!$B173)*K$1)-EXP(-'PK parameters (simulated)'!$C173*K$1))</f>
        <v>3.416074998396657</v>
      </c>
      <c r="L171">
        <f>'PK parameters (simulated)'!$G173*(EXP(-('PK parameters (simulated)'!$A173/'PK parameters (simulated)'!$B173)*L$1)-EXP(-'PK parameters (simulated)'!$C173*L$1))</f>
        <v>2.4144114739939546</v>
      </c>
      <c r="M171">
        <f>'PK parameters (simulated)'!$G173*(EXP(-('PK parameters (simulated)'!$A173/'PK parameters (simulated)'!$B173)*M$1)-EXP(-'PK parameters (simulated)'!$C173*M$1))</f>
        <v>1.1970762521803824</v>
      </c>
      <c r="N171">
        <f>'PK parameters (simulated)'!$G173*(EXP(-('PK parameters (simulated)'!$A173/'PK parameters (simulated)'!$B173)*N$1)-EXP(-'PK parameters (simulated)'!$C173*N$1))</f>
        <v>0.1455388821328023</v>
      </c>
      <c r="O171">
        <f>'PK parameters (simulated)'!$G173*(EXP(-('PK parameters (simulated)'!$A173/'PK parameters (simulated)'!$B173)*O$1)-EXP(-'PK parameters (simulated)'!$C173*O$1))</f>
        <v>0.01769397238373256</v>
      </c>
      <c r="P171">
        <f>'PK parameters (simulated)'!$G173*(EXP(-('PK parameters (simulated)'!$A173/'PK parameters (simulated)'!$B173)*P$1)-EXP(-'PK parameters (simulated)'!$C173*P$1))</f>
        <v>0.002151154756246228</v>
      </c>
    </row>
    <row r="172" spans="2:16" ht="12.75">
      <c r="B172">
        <f>'PK parameters (simulated)'!$G174*(EXP(-('PK parameters (simulated)'!$A174/'PK parameters (simulated)'!$B174)*B$1)-EXP(-'PK parameters (simulated)'!$C174*B$1))</f>
        <v>0</v>
      </c>
      <c r="C172">
        <f>'PK parameters (simulated)'!$G174*(EXP(-('PK parameters (simulated)'!$A174/'PK parameters (simulated)'!$B174)*C$1)-EXP(-'PK parameters (simulated)'!$C174*C$1))</f>
        <v>0.1526490321427731</v>
      </c>
      <c r="D172">
        <f>'PK parameters (simulated)'!$G174*(EXP(-('PK parameters (simulated)'!$A174/'PK parameters (simulated)'!$B174)*D$1)-EXP(-'PK parameters (simulated)'!$C174*D$1))</f>
        <v>0.7389074611939069</v>
      </c>
      <c r="E172">
        <f>'PK parameters (simulated)'!$G174*(EXP(-('PK parameters (simulated)'!$A174/'PK parameters (simulated)'!$B174)*E$1)-EXP(-'PK parameters (simulated)'!$C174*E$1))</f>
        <v>1.4198127347739173</v>
      </c>
      <c r="F172">
        <f>'PK parameters (simulated)'!$G174*(EXP(-('PK parameters (simulated)'!$A174/'PK parameters (simulated)'!$B174)*F$1)-EXP(-'PK parameters (simulated)'!$C174*F$1))</f>
        <v>3.6339355255607644</v>
      </c>
      <c r="G172">
        <f>'PK parameters (simulated)'!$G174*(EXP(-('PK parameters (simulated)'!$A174/'PK parameters (simulated)'!$B174)*G$1)-EXP(-'PK parameters (simulated)'!$C174*G$1))</f>
        <v>5.752815407340975</v>
      </c>
      <c r="H172">
        <f>'PK parameters (simulated)'!$G174*(EXP(-('PK parameters (simulated)'!$A174/'PK parameters (simulated)'!$B174)*H$1)-EXP(-'PK parameters (simulated)'!$C174*H$1))</f>
        <v>7.323644631096665</v>
      </c>
      <c r="I172">
        <f>'PK parameters (simulated)'!$G174*(EXP(-('PK parameters (simulated)'!$A174/'PK parameters (simulated)'!$B174)*I$1)-EXP(-'PK parameters (simulated)'!$C174*I$1))</f>
        <v>7.136581706587043</v>
      </c>
      <c r="J172">
        <f>'PK parameters (simulated)'!$G174*(EXP(-('PK parameters (simulated)'!$A174/'PK parameters (simulated)'!$B174)*J$1)-EXP(-'PK parameters (simulated)'!$C174*J$1))</f>
        <v>6.301322386308278</v>
      </c>
      <c r="K172">
        <f>'PK parameters (simulated)'!$G174*(EXP(-('PK parameters (simulated)'!$A174/'PK parameters (simulated)'!$B174)*K$1)-EXP(-'PK parameters (simulated)'!$C174*K$1))</f>
        <v>4.363454408085463</v>
      </c>
      <c r="L172">
        <f>'PK parameters (simulated)'!$G174*(EXP(-('PK parameters (simulated)'!$A174/'PK parameters (simulated)'!$B174)*L$1)-EXP(-'PK parameters (simulated)'!$C174*L$1))</f>
        <v>2.8438210714045082</v>
      </c>
      <c r="M172">
        <f>'PK parameters (simulated)'!$G174*(EXP(-('PK parameters (simulated)'!$A174/'PK parameters (simulated)'!$B174)*M$1)-EXP(-'PK parameters (simulated)'!$C174*M$1))</f>
        <v>1.1518619412138327</v>
      </c>
      <c r="N172">
        <f>'PK parameters (simulated)'!$G174*(EXP(-('PK parameters (simulated)'!$A174/'PK parameters (simulated)'!$B174)*N$1)-EXP(-'PK parameters (simulated)'!$C174*N$1))</f>
        <v>0.07331709037439468</v>
      </c>
      <c r="O172">
        <f>'PK parameters (simulated)'!$G174*(EXP(-('PK parameters (simulated)'!$A174/'PK parameters (simulated)'!$B174)*O$1)-EXP(-'PK parameters (simulated)'!$C174*O$1))</f>
        <v>0.004656216229954776</v>
      </c>
      <c r="P172">
        <f>'PK parameters (simulated)'!$G174*(EXP(-('PK parameters (simulated)'!$A174/'PK parameters (simulated)'!$B174)*P$1)-EXP(-'PK parameters (simulated)'!$C174*P$1))</f>
        <v>0.00029570512864681483</v>
      </c>
    </row>
    <row r="173" spans="2:16" ht="12.75">
      <c r="B173">
        <f>'PK parameters (simulated)'!$G175*(EXP(-('PK parameters (simulated)'!$A175/'PK parameters (simulated)'!$B175)*B$1)-EXP(-'PK parameters (simulated)'!$C175*B$1))</f>
        <v>0</v>
      </c>
      <c r="C173">
        <f>'PK parameters (simulated)'!$G175*(EXP(-('PK parameters (simulated)'!$A175/'PK parameters (simulated)'!$B175)*C$1)-EXP(-'PK parameters (simulated)'!$C175*C$1))</f>
        <v>0.16961524554270305</v>
      </c>
      <c r="D173">
        <f>'PK parameters (simulated)'!$G175*(EXP(-('PK parameters (simulated)'!$A175/'PK parameters (simulated)'!$B175)*D$1)-EXP(-'PK parameters (simulated)'!$C175*D$1))</f>
        <v>0.8121964437095905</v>
      </c>
      <c r="E173">
        <f>'PK parameters (simulated)'!$G175*(EXP(-('PK parameters (simulated)'!$A175/'PK parameters (simulated)'!$B175)*E$1)-EXP(-'PK parameters (simulated)'!$C175*E$1))</f>
        <v>1.539987073625958</v>
      </c>
      <c r="F173">
        <f>'PK parameters (simulated)'!$G175*(EXP(-('PK parameters (simulated)'!$A175/'PK parameters (simulated)'!$B175)*F$1)-EXP(-'PK parameters (simulated)'!$C175*F$1))</f>
        <v>3.7456508720281962</v>
      </c>
      <c r="G173">
        <f>'PK parameters (simulated)'!$G175*(EXP(-('PK parameters (simulated)'!$A175/'PK parameters (simulated)'!$B175)*G$1)-EXP(-'PK parameters (simulated)'!$C175*G$1))</f>
        <v>5.530952172206665</v>
      </c>
      <c r="H173">
        <f>'PK parameters (simulated)'!$G175*(EXP(-('PK parameters (simulated)'!$A175/'PK parameters (simulated)'!$B175)*H$1)-EXP(-'PK parameters (simulated)'!$C175*H$1))</f>
        <v>6.271427949409132</v>
      </c>
      <c r="I173">
        <f>'PK parameters (simulated)'!$G175*(EXP(-('PK parameters (simulated)'!$A175/'PK parameters (simulated)'!$B175)*I$1)-EXP(-'PK parameters (simulated)'!$C175*I$1))</f>
        <v>5.596521511965609</v>
      </c>
      <c r="J173">
        <f>'PK parameters (simulated)'!$G175*(EXP(-('PK parameters (simulated)'!$A175/'PK parameters (simulated)'!$B175)*J$1)-EXP(-'PK parameters (simulated)'!$C175*J$1))</f>
        <v>4.6284984011621075</v>
      </c>
      <c r="K173">
        <f>'PK parameters (simulated)'!$G175*(EXP(-('PK parameters (simulated)'!$A175/'PK parameters (simulated)'!$B175)*K$1)-EXP(-'PK parameters (simulated)'!$C175*K$1))</f>
        <v>2.9457336614195957</v>
      </c>
      <c r="L173">
        <f>'PK parameters (simulated)'!$G175*(EXP(-('PK parameters (simulated)'!$A175/'PK parameters (simulated)'!$B175)*L$1)-EXP(-'PK parameters (simulated)'!$C175*L$1))</f>
        <v>1.8269913261105197</v>
      </c>
      <c r="M173">
        <f>'PK parameters (simulated)'!$G175*(EXP(-('PK parameters (simulated)'!$A175/'PK parameters (simulated)'!$B175)*M$1)-EXP(-'PK parameters (simulated)'!$C175*M$1))</f>
        <v>0.6951403105570549</v>
      </c>
      <c r="N173">
        <f>'PK parameters (simulated)'!$G175*(EXP(-('PK parameters (simulated)'!$A175/'PK parameters (simulated)'!$B175)*N$1)-EXP(-'PK parameters (simulated)'!$C175*N$1))</f>
        <v>0.038124584490208835</v>
      </c>
      <c r="O173">
        <f>'PK parameters (simulated)'!$G175*(EXP(-('PK parameters (simulated)'!$A175/'PK parameters (simulated)'!$B175)*O$1)-EXP(-'PK parameters (simulated)'!$C175*O$1))</f>
        <v>0.0020907981485635482</v>
      </c>
      <c r="P173">
        <f>'PK parameters (simulated)'!$G175*(EXP(-('PK parameters (simulated)'!$A175/'PK parameters (simulated)'!$B175)*P$1)-EXP(-'PK parameters (simulated)'!$C175*P$1))</f>
        <v>0.00011466188920434391</v>
      </c>
    </row>
    <row r="174" spans="2:16" ht="12.75">
      <c r="B174">
        <f>'PK parameters (simulated)'!$G176*(EXP(-('PK parameters (simulated)'!$A176/'PK parameters (simulated)'!$B176)*B$1)-EXP(-'PK parameters (simulated)'!$C176*B$1))</f>
        <v>0</v>
      </c>
      <c r="C174">
        <f>'PK parameters (simulated)'!$G176*(EXP(-('PK parameters (simulated)'!$A176/'PK parameters (simulated)'!$B176)*C$1)-EXP(-'PK parameters (simulated)'!$C176*C$1))</f>
        <v>0.18468978387213628</v>
      </c>
      <c r="D174">
        <f>'PK parameters (simulated)'!$G176*(EXP(-('PK parameters (simulated)'!$A176/'PK parameters (simulated)'!$B176)*D$1)-EXP(-'PK parameters (simulated)'!$C176*D$1))</f>
        <v>0.889432805138792</v>
      </c>
      <c r="E174">
        <f>'PK parameters (simulated)'!$G176*(EXP(-('PK parameters (simulated)'!$A176/'PK parameters (simulated)'!$B176)*E$1)-EXP(-'PK parameters (simulated)'!$C176*E$1))</f>
        <v>1.6983698366599336</v>
      </c>
      <c r="F174">
        <f>'PK parameters (simulated)'!$G176*(EXP(-('PK parameters (simulated)'!$A176/'PK parameters (simulated)'!$B176)*F$1)-EXP(-'PK parameters (simulated)'!$C176*F$1))</f>
        <v>4.245839963400763</v>
      </c>
      <c r="G174">
        <f>'PK parameters (simulated)'!$G176*(EXP(-('PK parameters (simulated)'!$A176/'PK parameters (simulated)'!$B176)*G$1)-EXP(-'PK parameters (simulated)'!$C176*G$1))</f>
        <v>6.51839535380932</v>
      </c>
      <c r="H174">
        <f>'PK parameters (simulated)'!$G176*(EXP(-('PK parameters (simulated)'!$A176/'PK parameters (simulated)'!$B176)*H$1)-EXP(-'PK parameters (simulated)'!$C176*H$1))</f>
        <v>7.928995655806373</v>
      </c>
      <c r="I174">
        <f>'PK parameters (simulated)'!$G176*(EXP(-('PK parameters (simulated)'!$A176/'PK parameters (simulated)'!$B176)*I$1)-EXP(-'PK parameters (simulated)'!$C176*I$1))</f>
        <v>7.524918220386092</v>
      </c>
      <c r="J174">
        <f>'PK parameters (simulated)'!$G176*(EXP(-('PK parameters (simulated)'!$A176/'PK parameters (simulated)'!$B176)*J$1)-EXP(-'PK parameters (simulated)'!$C176*J$1))</f>
        <v>6.574636736009189</v>
      </c>
      <c r="K174">
        <f>'PK parameters (simulated)'!$G176*(EXP(-('PK parameters (simulated)'!$A176/'PK parameters (simulated)'!$B176)*K$1)-EXP(-'PK parameters (simulated)'!$C176*K$1))</f>
        <v>4.612964228621725</v>
      </c>
      <c r="L174">
        <f>'PK parameters (simulated)'!$G176*(EXP(-('PK parameters (simulated)'!$A176/'PK parameters (simulated)'!$B176)*L$1)-EXP(-'PK parameters (simulated)'!$C176*L$1))</f>
        <v>3.1296178301005138</v>
      </c>
      <c r="M174">
        <f>'PK parameters (simulated)'!$G176*(EXP(-('PK parameters (simulated)'!$A176/'PK parameters (simulated)'!$B176)*M$1)-EXP(-'PK parameters (simulated)'!$C176*M$1))</f>
        <v>1.4161883712080308</v>
      </c>
      <c r="N174">
        <f>'PK parameters (simulated)'!$G176*(EXP(-('PK parameters (simulated)'!$A176/'PK parameters (simulated)'!$B176)*N$1)-EXP(-'PK parameters (simulated)'!$C176*N$1))</f>
        <v>0.13012438183556918</v>
      </c>
      <c r="O174">
        <f>'PK parameters (simulated)'!$G176*(EXP(-('PK parameters (simulated)'!$A176/'PK parameters (simulated)'!$B176)*O$1)-EXP(-'PK parameters (simulated)'!$C176*O$1))</f>
        <v>0.011954304175275644</v>
      </c>
      <c r="P174">
        <f>'PK parameters (simulated)'!$G176*(EXP(-('PK parameters (simulated)'!$A176/'PK parameters (simulated)'!$B176)*P$1)-EXP(-'PK parameters (simulated)'!$C176*P$1))</f>
        <v>0.0010982214275847228</v>
      </c>
    </row>
    <row r="175" spans="2:16" ht="12.75">
      <c r="B175">
        <f>'PK parameters (simulated)'!$G177*(EXP(-('PK parameters (simulated)'!$A177/'PK parameters (simulated)'!$B177)*B$1)-EXP(-'PK parameters (simulated)'!$C177*B$1))</f>
        <v>0</v>
      </c>
      <c r="C175">
        <f>'PK parameters (simulated)'!$G177*(EXP(-('PK parameters (simulated)'!$A177/'PK parameters (simulated)'!$B177)*C$1)-EXP(-'PK parameters (simulated)'!$C177*C$1))</f>
        <v>0.11834756541049588</v>
      </c>
      <c r="D175">
        <f>'PK parameters (simulated)'!$G177*(EXP(-('PK parameters (simulated)'!$A177/'PK parameters (simulated)'!$B177)*D$1)-EXP(-'PK parameters (simulated)'!$C177*D$1))</f>
        <v>0.5678527801902731</v>
      </c>
      <c r="E175">
        <f>'PK parameters (simulated)'!$G177*(EXP(-('PK parameters (simulated)'!$A177/'PK parameters (simulated)'!$B177)*E$1)-EXP(-'PK parameters (simulated)'!$C177*E$1))</f>
        <v>1.0794240854787602</v>
      </c>
      <c r="F175">
        <f>'PK parameters (simulated)'!$G177*(EXP(-('PK parameters (simulated)'!$A177/'PK parameters (simulated)'!$B177)*F$1)-EXP(-'PK parameters (simulated)'!$C177*F$1))</f>
        <v>2.6521777378987688</v>
      </c>
      <c r="G175">
        <f>'PK parameters (simulated)'!$G177*(EXP(-('PK parameters (simulated)'!$A177/'PK parameters (simulated)'!$B177)*G$1)-EXP(-'PK parameters (simulated)'!$C177*G$1))</f>
        <v>3.976242798225038</v>
      </c>
      <c r="H175">
        <f>'PK parameters (simulated)'!$G177*(EXP(-('PK parameters (simulated)'!$A177/'PK parameters (simulated)'!$B177)*H$1)-EXP(-'PK parameters (simulated)'!$C177*H$1))</f>
        <v>4.647564250060145</v>
      </c>
      <c r="I175">
        <f>'PK parameters (simulated)'!$G177*(EXP(-('PK parameters (simulated)'!$A177/'PK parameters (simulated)'!$B177)*I$1)-EXP(-'PK parameters (simulated)'!$C177*I$1))</f>
        <v>4.2751619399928</v>
      </c>
      <c r="J175">
        <f>'PK parameters (simulated)'!$G177*(EXP(-('PK parameters (simulated)'!$A177/'PK parameters (simulated)'!$B177)*J$1)-EXP(-'PK parameters (simulated)'!$C177*J$1))</f>
        <v>3.644534892986248</v>
      </c>
      <c r="K175">
        <f>'PK parameters (simulated)'!$G177*(EXP(-('PK parameters (simulated)'!$A177/'PK parameters (simulated)'!$B177)*K$1)-EXP(-'PK parameters (simulated)'!$C177*K$1))</f>
        <v>2.464431920221433</v>
      </c>
      <c r="L175">
        <f>'PK parameters (simulated)'!$G177*(EXP(-('PK parameters (simulated)'!$A177/'PK parameters (simulated)'!$B177)*L$1)-EXP(-'PK parameters (simulated)'!$C177*L$1))</f>
        <v>1.6239511076495117</v>
      </c>
      <c r="M175">
        <f>'PK parameters (simulated)'!$G177*(EXP(-('PK parameters (simulated)'!$A177/'PK parameters (simulated)'!$B177)*M$1)-EXP(-'PK parameters (simulated)'!$C177*M$1))</f>
        <v>0.697476171280731</v>
      </c>
      <c r="N175">
        <f>'PK parameters (simulated)'!$G177*(EXP(-('PK parameters (simulated)'!$A177/'PK parameters (simulated)'!$B177)*N$1)-EXP(-'PK parameters (simulated)'!$C177*N$1))</f>
        <v>0.055019915981991685</v>
      </c>
      <c r="O175">
        <f>'PK parameters (simulated)'!$G177*(EXP(-('PK parameters (simulated)'!$A177/'PK parameters (simulated)'!$B177)*O$1)-EXP(-'PK parameters (simulated)'!$C177*O$1))</f>
        <v>0.00433995015061505</v>
      </c>
      <c r="P175">
        <f>'PK parameters (simulated)'!$G177*(EXP(-('PK parameters (simulated)'!$A177/'PK parameters (simulated)'!$B177)*P$1)-EXP(-'PK parameters (simulated)'!$C177*P$1))</f>
        <v>0.00034233362424388494</v>
      </c>
    </row>
    <row r="176" spans="2:16" ht="12.75">
      <c r="B176">
        <f>'PK parameters (simulated)'!$G178*(EXP(-('PK parameters (simulated)'!$A178/'PK parameters (simulated)'!$B178)*B$1)-EXP(-'PK parameters (simulated)'!$C178*B$1))</f>
        <v>0</v>
      </c>
      <c r="C176">
        <f>'PK parameters (simulated)'!$G178*(EXP(-('PK parameters (simulated)'!$A178/'PK parameters (simulated)'!$B178)*C$1)-EXP(-'PK parameters (simulated)'!$C178*C$1))</f>
        <v>0.09753919440510198</v>
      </c>
      <c r="D176">
        <f>'PK parameters (simulated)'!$G178*(EXP(-('PK parameters (simulated)'!$A178/'PK parameters (simulated)'!$B178)*D$1)-EXP(-'PK parameters (simulated)'!$C178*D$1))</f>
        <v>0.47301259768831155</v>
      </c>
      <c r="E176">
        <f>'PK parameters (simulated)'!$G178*(EXP(-('PK parameters (simulated)'!$A178/'PK parameters (simulated)'!$B178)*E$1)-EXP(-'PK parameters (simulated)'!$C178*E$1))</f>
        <v>0.9111108286069739</v>
      </c>
      <c r="F176">
        <f>'PK parameters (simulated)'!$G178*(EXP(-('PK parameters (simulated)'!$A178/'PK parameters (simulated)'!$B178)*F$1)-EXP(-'PK parameters (simulated)'!$C178*F$1))</f>
        <v>2.3583961951396732</v>
      </c>
      <c r="G176">
        <f>'PK parameters (simulated)'!$G178*(EXP(-('PK parameters (simulated)'!$A178/'PK parameters (simulated)'!$B178)*G$1)-EXP(-'PK parameters (simulated)'!$C178*G$1))</f>
        <v>3.81467176034386</v>
      </c>
      <c r="H176">
        <f>'PK parameters (simulated)'!$G178*(EXP(-('PK parameters (simulated)'!$A178/'PK parameters (simulated)'!$B178)*H$1)-EXP(-'PK parameters (simulated)'!$C178*H$1))</f>
        <v>5.150319973327435</v>
      </c>
      <c r="I176">
        <f>'PK parameters (simulated)'!$G178*(EXP(-('PK parameters (simulated)'!$A178/'PK parameters (simulated)'!$B178)*I$1)-EXP(-'PK parameters (simulated)'!$C178*I$1))</f>
        <v>5.4248258755345375</v>
      </c>
      <c r="J176">
        <f>'PK parameters (simulated)'!$G178*(EXP(-('PK parameters (simulated)'!$A178/'PK parameters (simulated)'!$B178)*J$1)-EXP(-'PK parameters (simulated)'!$C178*J$1))</f>
        <v>5.260160540000346</v>
      </c>
      <c r="K176">
        <f>'PK parameters (simulated)'!$G178*(EXP(-('PK parameters (simulated)'!$A178/'PK parameters (simulated)'!$B178)*K$1)-EXP(-'PK parameters (simulated)'!$C178*K$1))</f>
        <v>4.545124575276371</v>
      </c>
      <c r="L176">
        <f>'PK parameters (simulated)'!$G178*(EXP(-('PK parameters (simulated)'!$A178/'PK parameters (simulated)'!$B178)*L$1)-EXP(-'PK parameters (simulated)'!$C178*L$1))</f>
        <v>3.797197028951969</v>
      </c>
      <c r="M176">
        <f>'PK parameters (simulated)'!$G178*(EXP(-('PK parameters (simulated)'!$A178/'PK parameters (simulated)'!$B178)*M$1)-EXP(-'PK parameters (simulated)'!$C178*M$1))</f>
        <v>2.605417613204606</v>
      </c>
      <c r="N176">
        <f>'PK parameters (simulated)'!$G178*(EXP(-('PK parameters (simulated)'!$A178/'PK parameters (simulated)'!$B178)*N$1)-EXP(-'PK parameters (simulated)'!$C178*N$1))</f>
        <v>0.8345407698420844</v>
      </c>
      <c r="O176">
        <f>'PK parameters (simulated)'!$G178*(EXP(-('PK parameters (simulated)'!$A178/'PK parameters (simulated)'!$B178)*O$1)-EXP(-'PK parameters (simulated)'!$C178*O$1))</f>
        <v>0.2672668495113429</v>
      </c>
      <c r="P176">
        <f>'PK parameters (simulated)'!$G178*(EXP(-('PK parameters (simulated)'!$A178/'PK parameters (simulated)'!$B178)*P$1)-EXP(-'PK parameters (simulated)'!$C178*P$1))</f>
        <v>0.08559386123280104</v>
      </c>
    </row>
    <row r="177" spans="2:16" ht="12.75">
      <c r="B177">
        <f>'PK parameters (simulated)'!$G179*(EXP(-('PK parameters (simulated)'!$A179/'PK parameters (simulated)'!$B179)*B$1)-EXP(-'PK parameters (simulated)'!$C179*B$1))</f>
        <v>0</v>
      </c>
      <c r="C177">
        <f>'PK parameters (simulated)'!$G179*(EXP(-('PK parameters (simulated)'!$A179/'PK parameters (simulated)'!$B179)*C$1)-EXP(-'PK parameters (simulated)'!$C179*C$1))</f>
        <v>0.16780030701432805</v>
      </c>
      <c r="D177">
        <f>'PK parameters (simulated)'!$G179*(EXP(-('PK parameters (simulated)'!$A179/'PK parameters (simulated)'!$B179)*D$1)-EXP(-'PK parameters (simulated)'!$C179*D$1))</f>
        <v>0.8046333952592016</v>
      </c>
      <c r="E177">
        <f>'PK parameters (simulated)'!$G179*(EXP(-('PK parameters (simulated)'!$A179/'PK parameters (simulated)'!$B179)*E$1)-EXP(-'PK parameters (simulated)'!$C179*E$1))</f>
        <v>1.5283834261546847</v>
      </c>
      <c r="F177">
        <f>'PK parameters (simulated)'!$G179*(EXP(-('PK parameters (simulated)'!$A179/'PK parameters (simulated)'!$B179)*F$1)-EXP(-'PK parameters (simulated)'!$C179*F$1))</f>
        <v>3.7457711268832306</v>
      </c>
      <c r="G177">
        <f>'PK parameters (simulated)'!$G179*(EXP(-('PK parameters (simulated)'!$A179/'PK parameters (simulated)'!$B179)*G$1)-EXP(-'PK parameters (simulated)'!$C179*G$1))</f>
        <v>5.601558682334002</v>
      </c>
      <c r="H177">
        <f>'PK parameters (simulated)'!$G179*(EXP(-('PK parameters (simulated)'!$A179/'PK parameters (simulated)'!$B179)*H$1)-EXP(-'PK parameters (simulated)'!$C179*H$1))</f>
        <v>6.541712541125999</v>
      </c>
      <c r="I177">
        <f>'PK parameters (simulated)'!$G179*(EXP(-('PK parameters (simulated)'!$A179/'PK parameters (simulated)'!$B179)*I$1)-EXP(-'PK parameters (simulated)'!$C179*I$1))</f>
        <v>6.0408784834556535</v>
      </c>
      <c r="J177">
        <f>'PK parameters (simulated)'!$G179*(EXP(-('PK parameters (simulated)'!$A179/'PK parameters (simulated)'!$B179)*J$1)-EXP(-'PK parameters (simulated)'!$C179*J$1))</f>
        <v>5.187649377135281</v>
      </c>
      <c r="K177">
        <f>'PK parameters (simulated)'!$G179*(EXP(-('PK parameters (simulated)'!$A179/'PK parameters (simulated)'!$B179)*K$1)-EXP(-'PK parameters (simulated)'!$C179*K$1))</f>
        <v>3.58095502248973</v>
      </c>
      <c r="L177">
        <f>'PK parameters (simulated)'!$G179*(EXP(-('PK parameters (simulated)'!$A179/'PK parameters (simulated)'!$B179)*L$1)-EXP(-'PK parameters (simulated)'!$C179*L$1))</f>
        <v>2.4171349212829223</v>
      </c>
      <c r="M177">
        <f>'PK parameters (simulated)'!$G179*(EXP(-('PK parameters (simulated)'!$A179/'PK parameters (simulated)'!$B179)*M$1)-EXP(-'PK parameters (simulated)'!$C179*M$1))</f>
        <v>1.0918141961472556</v>
      </c>
      <c r="N177">
        <f>'PK parameters (simulated)'!$G179*(EXP(-('PK parameters (simulated)'!$A179/'PK parameters (simulated)'!$B179)*N$1)-EXP(-'PK parameters (simulated)'!$C179*N$1))</f>
        <v>0.10031541178783605</v>
      </c>
      <c r="O177">
        <f>'PK parameters (simulated)'!$G179*(EXP(-('PK parameters (simulated)'!$A179/'PK parameters (simulated)'!$B179)*O$1)-EXP(-'PK parameters (simulated)'!$C179*O$1))</f>
        <v>0.009216617161090979</v>
      </c>
      <c r="P177">
        <f>'PK parameters (simulated)'!$G179*(EXP(-('PK parameters (simulated)'!$A179/'PK parameters (simulated)'!$B179)*P$1)-EXP(-'PK parameters (simulated)'!$C179*P$1))</f>
        <v>0.0008467894441978438</v>
      </c>
    </row>
    <row r="178" spans="2:16" ht="12.75">
      <c r="B178">
        <f>'PK parameters (simulated)'!$G180*(EXP(-('PK parameters (simulated)'!$A180/'PK parameters (simulated)'!$B180)*B$1)-EXP(-'PK parameters (simulated)'!$C180*B$1))</f>
        <v>0</v>
      </c>
      <c r="C178">
        <f>'PK parameters (simulated)'!$G180*(EXP(-('PK parameters (simulated)'!$A180/'PK parameters (simulated)'!$B180)*C$1)-EXP(-'PK parameters (simulated)'!$C180*C$1))</f>
        <v>0.1793133006209514</v>
      </c>
      <c r="D178">
        <f>'PK parameters (simulated)'!$G180*(EXP(-('PK parameters (simulated)'!$A180/'PK parameters (simulated)'!$B180)*D$1)-EXP(-'PK parameters (simulated)'!$C180*D$1))</f>
        <v>0.8609584954050378</v>
      </c>
      <c r="E178">
        <f>'PK parameters (simulated)'!$G180*(EXP(-('PK parameters (simulated)'!$A180/'PK parameters (simulated)'!$B180)*E$1)-EXP(-'PK parameters (simulated)'!$C180*E$1))</f>
        <v>1.6378954119551226</v>
      </c>
      <c r="F178">
        <f>'PK parameters (simulated)'!$G180*(EXP(-('PK parameters (simulated)'!$A180/'PK parameters (simulated)'!$B180)*F$1)-EXP(-'PK parameters (simulated)'!$C180*F$1))</f>
        <v>4.035303042363087</v>
      </c>
      <c r="G178">
        <f>'PK parameters (simulated)'!$G180*(EXP(-('PK parameters (simulated)'!$A180/'PK parameters (simulated)'!$B180)*G$1)-EXP(-'PK parameters (simulated)'!$C180*G$1))</f>
        <v>6.065871746470824</v>
      </c>
      <c r="H178">
        <f>'PK parameters (simulated)'!$G180*(EXP(-('PK parameters (simulated)'!$A180/'PK parameters (simulated)'!$B180)*H$1)-EXP(-'PK parameters (simulated)'!$C180*H$1))</f>
        <v>7.093230951874934</v>
      </c>
      <c r="I178">
        <f>'PK parameters (simulated)'!$G180*(EXP(-('PK parameters (simulated)'!$A180/'PK parameters (simulated)'!$B180)*I$1)-EXP(-'PK parameters (simulated)'!$C180*I$1))</f>
        <v>6.492061256080239</v>
      </c>
      <c r="J178">
        <f>'PK parameters (simulated)'!$G180*(EXP(-('PK parameters (simulated)'!$A180/'PK parameters (simulated)'!$B180)*J$1)-EXP(-'PK parameters (simulated)'!$C180*J$1))</f>
        <v>5.483783913842532</v>
      </c>
      <c r="K178">
        <f>'PK parameters (simulated)'!$G180*(EXP(-('PK parameters (simulated)'!$A180/'PK parameters (simulated)'!$B180)*K$1)-EXP(-'PK parameters (simulated)'!$C180*K$1))</f>
        <v>3.6131609275968097</v>
      </c>
      <c r="L178">
        <f>'PK parameters (simulated)'!$G180*(EXP(-('PK parameters (simulated)'!$A180/'PK parameters (simulated)'!$B180)*L$1)-EXP(-'PK parameters (simulated)'!$C180*L$1))</f>
        <v>2.3091004124495056</v>
      </c>
      <c r="M178">
        <f>'PK parameters (simulated)'!$G180*(EXP(-('PK parameters (simulated)'!$A180/'PK parameters (simulated)'!$B180)*M$1)-EXP(-'PK parameters (simulated)'!$C180*M$1))</f>
        <v>0.9295512827671845</v>
      </c>
      <c r="N178">
        <f>'PK parameters (simulated)'!$G180*(EXP(-('PK parameters (simulated)'!$A180/'PK parameters (simulated)'!$B180)*N$1)-EXP(-'PK parameters (simulated)'!$C180*N$1))</f>
        <v>0.0602440414225607</v>
      </c>
      <c r="O178">
        <f>'PK parameters (simulated)'!$G180*(EXP(-('PK parameters (simulated)'!$A180/'PK parameters (simulated)'!$B180)*O$1)-EXP(-'PK parameters (simulated)'!$C180*O$1))</f>
        <v>0.003903964138437196</v>
      </c>
      <c r="P178">
        <f>'PK parameters (simulated)'!$G180*(EXP(-('PK parameters (simulated)'!$A180/'PK parameters (simulated)'!$B180)*P$1)-EXP(-'PK parameters (simulated)'!$C180*P$1))</f>
        <v>0.000252986609797376</v>
      </c>
    </row>
    <row r="179" spans="2:16" ht="12.75">
      <c r="B179">
        <f>'PK parameters (simulated)'!$G181*(EXP(-('PK parameters (simulated)'!$A181/'PK parameters (simulated)'!$B181)*B$1)-EXP(-'PK parameters (simulated)'!$C181*B$1))</f>
        <v>0</v>
      </c>
      <c r="C179">
        <f>'PK parameters (simulated)'!$G181*(EXP(-('PK parameters (simulated)'!$A181/'PK parameters (simulated)'!$B181)*C$1)-EXP(-'PK parameters (simulated)'!$C181*C$1))</f>
        <v>0.2126403383207946</v>
      </c>
      <c r="D179">
        <f>'PK parameters (simulated)'!$G181*(EXP(-('PK parameters (simulated)'!$A181/'PK parameters (simulated)'!$B181)*D$1)-EXP(-'PK parameters (simulated)'!$C181*D$1))</f>
        <v>1.0191969951691366</v>
      </c>
      <c r="E179">
        <f>'PK parameters (simulated)'!$G181*(EXP(-('PK parameters (simulated)'!$A181/'PK parameters (simulated)'!$B181)*E$1)-EXP(-'PK parameters (simulated)'!$C181*E$1))</f>
        <v>1.934730545588993</v>
      </c>
      <c r="F179">
        <f>'PK parameters (simulated)'!$G181*(EXP(-('PK parameters (simulated)'!$A181/'PK parameters (simulated)'!$B181)*F$1)-EXP(-'PK parameters (simulated)'!$C181*F$1))</f>
        <v>4.726072934543628</v>
      </c>
      <c r="G179">
        <f>'PK parameters (simulated)'!$G181*(EXP(-('PK parameters (simulated)'!$A181/'PK parameters (simulated)'!$B181)*G$1)-EXP(-'PK parameters (simulated)'!$C181*G$1))</f>
        <v>7.016464668727887</v>
      </c>
      <c r="H179">
        <f>'PK parameters (simulated)'!$G181*(EXP(-('PK parameters (simulated)'!$A181/'PK parameters (simulated)'!$B181)*H$1)-EXP(-'PK parameters (simulated)'!$C181*H$1))</f>
        <v>8.013668524997419</v>
      </c>
      <c r="I179">
        <f>'PK parameters (simulated)'!$G181*(EXP(-('PK parameters (simulated)'!$A181/'PK parameters (simulated)'!$B181)*I$1)-EXP(-'PK parameters (simulated)'!$C181*I$1))</f>
        <v>7.1742301331432605</v>
      </c>
      <c r="J179">
        <f>'PK parameters (simulated)'!$G181*(EXP(-('PK parameters (simulated)'!$A181/'PK parameters (simulated)'!$B181)*J$1)-EXP(-'PK parameters (simulated)'!$C181*J$1))</f>
        <v>5.934315463176834</v>
      </c>
      <c r="K179">
        <f>'PK parameters (simulated)'!$G181*(EXP(-('PK parameters (simulated)'!$A181/'PK parameters (simulated)'!$B181)*K$1)-EXP(-'PK parameters (simulated)'!$C181*K$1))</f>
        <v>3.7574022167987824</v>
      </c>
      <c r="L179">
        <f>'PK parameters (simulated)'!$G181*(EXP(-('PK parameters (simulated)'!$A181/'PK parameters (simulated)'!$B181)*L$1)-EXP(-'PK parameters (simulated)'!$C181*L$1))</f>
        <v>2.3106578278082117</v>
      </c>
      <c r="M179">
        <f>'PK parameters (simulated)'!$G181*(EXP(-('PK parameters (simulated)'!$A181/'PK parameters (simulated)'!$B181)*M$1)-EXP(-'PK parameters (simulated)'!$C181*M$1))</f>
        <v>0.8621978988386771</v>
      </c>
      <c r="N179">
        <f>'PK parameters (simulated)'!$G181*(EXP(-('PK parameters (simulated)'!$A181/'PK parameters (simulated)'!$B181)*N$1)-EXP(-'PK parameters (simulated)'!$C181*N$1))</f>
        <v>0.04453241609200758</v>
      </c>
      <c r="O179">
        <f>'PK parameters (simulated)'!$G181*(EXP(-('PK parameters (simulated)'!$A181/'PK parameters (simulated)'!$B181)*O$1)-EXP(-'PK parameters (simulated)'!$C181*O$1))</f>
        <v>0.0022998761410948205</v>
      </c>
      <c r="P179">
        <f>'PK parameters (simulated)'!$G181*(EXP(-('PK parameters (simulated)'!$A181/'PK parameters (simulated)'!$B181)*P$1)-EXP(-'PK parameters (simulated)'!$C181*P$1))</f>
        <v>0.00011877707704096855</v>
      </c>
    </row>
    <row r="180" spans="2:16" ht="12.75">
      <c r="B180">
        <f>'PK parameters (simulated)'!$G182*(EXP(-('PK parameters (simulated)'!$A182/'PK parameters (simulated)'!$B182)*B$1)-EXP(-'PK parameters (simulated)'!$C182*B$1))</f>
        <v>0</v>
      </c>
      <c r="C180">
        <f>'PK parameters (simulated)'!$G182*(EXP(-('PK parameters (simulated)'!$A182/'PK parameters (simulated)'!$B182)*C$1)-EXP(-'PK parameters (simulated)'!$C182*C$1))</f>
        <v>0.15008465866099988</v>
      </c>
      <c r="D180">
        <f>'PK parameters (simulated)'!$G182*(EXP(-('PK parameters (simulated)'!$A182/'PK parameters (simulated)'!$B182)*D$1)-EXP(-'PK parameters (simulated)'!$C182*D$1))</f>
        <v>0.7226431958976455</v>
      </c>
      <c r="E180">
        <f>'PK parameters (simulated)'!$G182*(EXP(-('PK parameters (simulated)'!$A182/'PK parameters (simulated)'!$B182)*E$1)-EXP(-'PK parameters (simulated)'!$C182*E$1))</f>
        <v>1.3797106672854447</v>
      </c>
      <c r="F180">
        <f>'PK parameters (simulated)'!$G182*(EXP(-('PK parameters (simulated)'!$A182/'PK parameters (simulated)'!$B182)*F$1)-EXP(-'PK parameters (simulated)'!$C182*F$1))</f>
        <v>3.451707679202798</v>
      </c>
      <c r="G180">
        <f>'PK parameters (simulated)'!$G182*(EXP(-('PK parameters (simulated)'!$A182/'PK parameters (simulated)'!$B182)*G$1)-EXP(-'PK parameters (simulated)'!$C182*G$1))</f>
        <v>5.324274461372742</v>
      </c>
      <c r="H180">
        <f>'PK parameters (simulated)'!$G182*(EXP(-('PK parameters (simulated)'!$A182/'PK parameters (simulated)'!$B182)*H$1)-EXP(-'PK parameters (simulated)'!$C182*H$1))</f>
        <v>6.61816027780571</v>
      </c>
      <c r="I180">
        <f>'PK parameters (simulated)'!$G182*(EXP(-('PK parameters (simulated)'!$A182/'PK parameters (simulated)'!$B182)*I$1)-EXP(-'PK parameters (simulated)'!$C182*I$1))</f>
        <v>6.507824467821063</v>
      </c>
      <c r="J180">
        <f>'PK parameters (simulated)'!$G182*(EXP(-('PK parameters (simulated)'!$A182/'PK parameters (simulated)'!$B182)*J$1)-EXP(-'PK parameters (simulated)'!$C182*J$1))</f>
        <v>5.953013464155806</v>
      </c>
      <c r="K180">
        <f>'PK parameters (simulated)'!$G182*(EXP(-('PK parameters (simulated)'!$A182/'PK parameters (simulated)'!$B182)*K$1)-EXP(-'PK parameters (simulated)'!$C182*K$1))</f>
        <v>4.6651198866865</v>
      </c>
      <c r="L180">
        <f>'PK parameters (simulated)'!$G182*(EXP(-('PK parameters (simulated)'!$A182/'PK parameters (simulated)'!$B182)*L$1)-EXP(-'PK parameters (simulated)'!$C182*L$1))</f>
        <v>3.5759705174798273</v>
      </c>
      <c r="M180">
        <f>'PK parameters (simulated)'!$G182*(EXP(-('PK parameters (simulated)'!$A182/'PK parameters (simulated)'!$B182)*M$1)-EXP(-'PK parameters (simulated)'!$C182*M$1))</f>
        <v>2.083450025365567</v>
      </c>
      <c r="N180">
        <f>'PK parameters (simulated)'!$G182*(EXP(-('PK parameters (simulated)'!$A182/'PK parameters (simulated)'!$B182)*N$1)-EXP(-'PK parameters (simulated)'!$C182*N$1))</f>
        <v>0.4108363839230293</v>
      </c>
      <c r="O180">
        <f>'PK parameters (simulated)'!$G182*(EXP(-('PK parameters (simulated)'!$A182/'PK parameters (simulated)'!$B182)*O$1)-EXP(-'PK parameters (simulated)'!$C182*O$1))</f>
        <v>0.081010332356049</v>
      </c>
      <c r="P180">
        <f>'PK parameters (simulated)'!$G182*(EXP(-('PK parameters (simulated)'!$A182/'PK parameters (simulated)'!$B182)*P$1)-EXP(-'PK parameters (simulated)'!$C182*P$1))</f>
        <v>0.015973935605852415</v>
      </c>
    </row>
    <row r="181" spans="2:16" ht="12.75">
      <c r="B181">
        <f>'PK parameters (simulated)'!$G183*(EXP(-('PK parameters (simulated)'!$A183/'PK parameters (simulated)'!$B183)*B$1)-EXP(-'PK parameters (simulated)'!$C183*B$1))</f>
        <v>0</v>
      </c>
      <c r="C181">
        <f>'PK parameters (simulated)'!$G183*(EXP(-('PK parameters (simulated)'!$A183/'PK parameters (simulated)'!$B183)*C$1)-EXP(-'PK parameters (simulated)'!$C183*C$1))</f>
        <v>0.1305233419610188</v>
      </c>
      <c r="D181">
        <f>'PK parameters (simulated)'!$G183*(EXP(-('PK parameters (simulated)'!$A183/'PK parameters (simulated)'!$B183)*D$1)-EXP(-'PK parameters (simulated)'!$C183*D$1))</f>
        <v>0.6327089738953868</v>
      </c>
      <c r="E181">
        <f>'PK parameters (simulated)'!$G183*(EXP(-('PK parameters (simulated)'!$A183/'PK parameters (simulated)'!$B183)*E$1)-EXP(-'PK parameters (simulated)'!$C183*E$1))</f>
        <v>1.218016152915376</v>
      </c>
      <c r="F181">
        <f>'PK parameters (simulated)'!$G183*(EXP(-('PK parameters (simulated)'!$A183/'PK parameters (simulated)'!$B183)*F$1)-EXP(-'PK parameters (simulated)'!$C183*F$1))</f>
        <v>3.143395018052745</v>
      </c>
      <c r="G181">
        <f>'PK parameters (simulated)'!$G183*(EXP(-('PK parameters (simulated)'!$A183/'PK parameters (simulated)'!$B183)*G$1)-EXP(-'PK parameters (simulated)'!$C183*G$1))</f>
        <v>5.051209088047015</v>
      </c>
      <c r="H181">
        <f>'PK parameters (simulated)'!$G183*(EXP(-('PK parameters (simulated)'!$A183/'PK parameters (simulated)'!$B183)*H$1)-EXP(-'PK parameters (simulated)'!$C183*H$1))</f>
        <v>6.683808132609283</v>
      </c>
      <c r="I181">
        <f>'PK parameters (simulated)'!$G183*(EXP(-('PK parameters (simulated)'!$A183/'PK parameters (simulated)'!$B183)*I$1)-EXP(-'PK parameters (simulated)'!$C183*I$1))</f>
        <v>6.842410570832928</v>
      </c>
      <c r="J181">
        <f>'PK parameters (simulated)'!$G183*(EXP(-('PK parameters (simulated)'!$A183/'PK parameters (simulated)'!$B183)*J$1)-EXP(-'PK parameters (simulated)'!$C183*J$1))</f>
        <v>6.405316537445194</v>
      </c>
      <c r="K181">
        <f>'PK parameters (simulated)'!$G183*(EXP(-('PK parameters (simulated)'!$A183/'PK parameters (simulated)'!$B183)*K$1)-EXP(-'PK parameters (simulated)'!$C183*K$1))</f>
        <v>5.088844093623543</v>
      </c>
      <c r="L181">
        <f>'PK parameters (simulated)'!$G183*(EXP(-('PK parameters (simulated)'!$A183/'PK parameters (simulated)'!$B183)*L$1)-EXP(-'PK parameters (simulated)'!$C183*L$1))</f>
        <v>3.8709572166949187</v>
      </c>
      <c r="M181">
        <f>'PK parameters (simulated)'!$G183*(EXP(-('PK parameters (simulated)'!$A183/'PK parameters (simulated)'!$B183)*M$1)-EXP(-'PK parameters (simulated)'!$C183*M$1))</f>
        <v>2.1814021849007412</v>
      </c>
      <c r="N181">
        <f>'PK parameters (simulated)'!$G183*(EXP(-('PK parameters (simulated)'!$A183/'PK parameters (simulated)'!$B183)*N$1)-EXP(-'PK parameters (simulated)'!$C183*N$1))</f>
        <v>0.38394351510308466</v>
      </c>
      <c r="O181">
        <f>'PK parameters (simulated)'!$G183*(EXP(-('PK parameters (simulated)'!$A183/'PK parameters (simulated)'!$B183)*O$1)-EXP(-'PK parameters (simulated)'!$C183*O$1))</f>
        <v>0.06754429214707124</v>
      </c>
      <c r="P181">
        <f>'PK parameters (simulated)'!$G183*(EXP(-('PK parameters (simulated)'!$A183/'PK parameters (simulated)'!$B183)*P$1)-EXP(-'PK parameters (simulated)'!$C183*P$1))</f>
        <v>0.011882556032754493</v>
      </c>
    </row>
    <row r="182" spans="2:16" ht="12.75">
      <c r="B182">
        <f>'PK parameters (simulated)'!$G184*(EXP(-('PK parameters (simulated)'!$A184/'PK parameters (simulated)'!$B184)*B$1)-EXP(-'PK parameters (simulated)'!$C184*B$1))</f>
        <v>0</v>
      </c>
      <c r="C182">
        <f>'PK parameters (simulated)'!$G184*(EXP(-('PK parameters (simulated)'!$A184/'PK parameters (simulated)'!$B184)*C$1)-EXP(-'PK parameters (simulated)'!$C184*C$1))</f>
        <v>0.12596840948586752</v>
      </c>
      <c r="D182">
        <f>'PK parameters (simulated)'!$G184*(EXP(-('PK parameters (simulated)'!$A184/'PK parameters (simulated)'!$B184)*D$1)-EXP(-'PK parameters (simulated)'!$C184*D$1))</f>
        <v>0.6077021761230739</v>
      </c>
      <c r="E182">
        <f>'PK parameters (simulated)'!$G184*(EXP(-('PK parameters (simulated)'!$A184/'PK parameters (simulated)'!$B184)*E$1)-EXP(-'PK parameters (simulated)'!$C184*E$1))</f>
        <v>1.162926409173273</v>
      </c>
      <c r="F182">
        <f>'PK parameters (simulated)'!$G184*(EXP(-('PK parameters (simulated)'!$A184/'PK parameters (simulated)'!$B184)*F$1)-EXP(-'PK parameters (simulated)'!$C184*F$1))</f>
        <v>2.9321197967478665</v>
      </c>
      <c r="G182">
        <f>'PK parameters (simulated)'!$G184*(EXP(-('PK parameters (simulated)'!$A184/'PK parameters (simulated)'!$B184)*G$1)-EXP(-'PK parameters (simulated)'!$C184*G$1))</f>
        <v>4.5571767667877765</v>
      </c>
      <c r="H182">
        <f>'PK parameters (simulated)'!$G184*(EXP(-('PK parameters (simulated)'!$A184/'PK parameters (simulated)'!$B184)*H$1)-EXP(-'PK parameters (simulated)'!$C184*H$1))</f>
        <v>5.671950039596464</v>
      </c>
      <c r="I182">
        <f>'PK parameters (simulated)'!$G184*(EXP(-('PK parameters (simulated)'!$A184/'PK parameters (simulated)'!$B184)*I$1)-EXP(-'PK parameters (simulated)'!$C184*I$1))</f>
        <v>5.497173768909588</v>
      </c>
      <c r="J182">
        <f>'PK parameters (simulated)'!$G184*(EXP(-('PK parameters (simulated)'!$A184/'PK parameters (simulated)'!$B184)*J$1)-EXP(-'PK parameters (simulated)'!$C184*J$1))</f>
        <v>4.897488720444828</v>
      </c>
      <c r="K182">
        <f>'PK parameters (simulated)'!$G184*(EXP(-('PK parameters (simulated)'!$A184/'PK parameters (simulated)'!$B184)*K$1)-EXP(-'PK parameters (simulated)'!$C184*K$1))</f>
        <v>3.562215007290656</v>
      </c>
      <c r="L182">
        <f>'PK parameters (simulated)'!$G184*(EXP(-('PK parameters (simulated)'!$A184/'PK parameters (simulated)'!$B184)*L$1)-EXP(-'PK parameters (simulated)'!$C184*L$1))</f>
        <v>2.500276233893264</v>
      </c>
      <c r="M182">
        <f>'PK parameters (simulated)'!$G184*(EXP(-('PK parameters (simulated)'!$A184/'PK parameters (simulated)'!$B184)*M$1)-EXP(-'PK parameters (simulated)'!$C184*M$1))</f>
        <v>1.208809011473946</v>
      </c>
      <c r="N182">
        <f>'PK parameters (simulated)'!$G184*(EXP(-('PK parameters (simulated)'!$A184/'PK parameters (simulated)'!$B184)*N$1)-EXP(-'PK parameters (simulated)'!$C184*N$1))</f>
        <v>0.13527414275524366</v>
      </c>
      <c r="O182">
        <f>'PK parameters (simulated)'!$G184*(EXP(-('PK parameters (simulated)'!$A184/'PK parameters (simulated)'!$B184)*O$1)-EXP(-'PK parameters (simulated)'!$C184*O$1))</f>
        <v>0.015134934036596905</v>
      </c>
      <c r="P182">
        <f>'PK parameters (simulated)'!$G184*(EXP(-('PK parameters (simulated)'!$A184/'PK parameters (simulated)'!$B184)*P$1)-EXP(-'PK parameters (simulated)'!$C184*P$1))</f>
        <v>0.0016933481409502954</v>
      </c>
    </row>
    <row r="183" spans="2:16" ht="12.75">
      <c r="B183">
        <f>'PK parameters (simulated)'!$G185*(EXP(-('PK parameters (simulated)'!$A185/'PK parameters (simulated)'!$B185)*B$1)-EXP(-'PK parameters (simulated)'!$C185*B$1))</f>
        <v>0</v>
      </c>
      <c r="C183">
        <f>'PK parameters (simulated)'!$G185*(EXP(-('PK parameters (simulated)'!$A185/'PK parameters (simulated)'!$B185)*C$1)-EXP(-'PK parameters (simulated)'!$C185*C$1))</f>
        <v>0.21051953701544504</v>
      </c>
      <c r="D183">
        <f>'PK parameters (simulated)'!$G185*(EXP(-('PK parameters (simulated)'!$A185/'PK parameters (simulated)'!$B185)*D$1)-EXP(-'PK parameters (simulated)'!$C185*D$1))</f>
        <v>1.0051891074289598</v>
      </c>
      <c r="E183">
        <f>'PK parameters (simulated)'!$G185*(EXP(-('PK parameters (simulated)'!$A185/'PK parameters (simulated)'!$B185)*E$1)-EXP(-'PK parameters (simulated)'!$C185*E$1))</f>
        <v>1.8993833473228519</v>
      </c>
      <c r="F183">
        <f>'PK parameters (simulated)'!$G185*(EXP(-('PK parameters (simulated)'!$A185/'PK parameters (simulated)'!$B185)*F$1)-EXP(-'PK parameters (simulated)'!$C185*F$1))</f>
        <v>4.563764475724398</v>
      </c>
      <c r="G183">
        <f>'PK parameters (simulated)'!$G185*(EXP(-('PK parameters (simulated)'!$A185/'PK parameters (simulated)'!$B185)*G$1)-EXP(-'PK parameters (simulated)'!$C185*G$1))</f>
        <v>6.646593735462229</v>
      </c>
      <c r="H183">
        <f>'PK parameters (simulated)'!$G185*(EXP(-('PK parameters (simulated)'!$A185/'PK parameters (simulated)'!$B185)*H$1)-EXP(-'PK parameters (simulated)'!$C185*H$1))</f>
        <v>7.440909500714202</v>
      </c>
      <c r="I183">
        <f>'PK parameters (simulated)'!$G185*(EXP(-('PK parameters (simulated)'!$A185/'PK parameters (simulated)'!$B185)*I$1)-EXP(-'PK parameters (simulated)'!$C185*I$1))</f>
        <v>6.663357256920626</v>
      </c>
      <c r="J183">
        <f>'PK parameters (simulated)'!$G185*(EXP(-('PK parameters (simulated)'!$A185/'PK parameters (simulated)'!$B185)*J$1)-EXP(-'PK parameters (simulated)'!$C185*J$1))</f>
        <v>5.593687998377455</v>
      </c>
      <c r="K183">
        <f>'PK parameters (simulated)'!$G185*(EXP(-('PK parameters (simulated)'!$A185/'PK parameters (simulated)'!$B185)*K$1)-EXP(-'PK parameters (simulated)'!$C185*K$1))</f>
        <v>3.737101327037346</v>
      </c>
      <c r="L183">
        <f>'PK parameters (simulated)'!$G185*(EXP(-('PK parameters (simulated)'!$A185/'PK parameters (simulated)'!$B185)*L$1)-EXP(-'PK parameters (simulated)'!$C185*L$1))</f>
        <v>2.457583761509987</v>
      </c>
      <c r="M183">
        <f>'PK parameters (simulated)'!$G185*(EXP(-('PK parameters (simulated)'!$A185/'PK parameters (simulated)'!$B185)*M$1)-EXP(-'PK parameters (simulated)'!$C185*M$1))</f>
        <v>1.0576158005164231</v>
      </c>
      <c r="N183">
        <f>'PK parameters (simulated)'!$G185*(EXP(-('PK parameters (simulated)'!$A185/'PK parameters (simulated)'!$B185)*N$1)-EXP(-'PK parameters (simulated)'!$C185*N$1))</f>
        <v>0.08417989039039063</v>
      </c>
      <c r="O183">
        <f>'PK parameters (simulated)'!$G185*(EXP(-('PK parameters (simulated)'!$A185/'PK parameters (simulated)'!$B185)*O$1)-EXP(-'PK parameters (simulated)'!$C185*O$1))</f>
        <v>0.006700150235543119</v>
      </c>
      <c r="P183">
        <f>'PK parameters (simulated)'!$G185*(EXP(-('PK parameters (simulated)'!$A185/'PK parameters (simulated)'!$B185)*P$1)-EXP(-'PK parameters (simulated)'!$C185*P$1))</f>
        <v>0.0005332866669982388</v>
      </c>
    </row>
    <row r="184" spans="2:16" ht="12.75">
      <c r="B184">
        <f>'PK parameters (simulated)'!$G186*(EXP(-('PK parameters (simulated)'!$A186/'PK parameters (simulated)'!$B186)*B$1)-EXP(-'PK parameters (simulated)'!$C186*B$1))</f>
        <v>0</v>
      </c>
      <c r="C184">
        <f>'PK parameters (simulated)'!$G186*(EXP(-('PK parameters (simulated)'!$A186/'PK parameters (simulated)'!$B186)*C$1)-EXP(-'PK parameters (simulated)'!$C186*C$1))</f>
        <v>0.14227946541097117</v>
      </c>
      <c r="D184">
        <f>'PK parameters (simulated)'!$G186*(EXP(-('PK parameters (simulated)'!$A186/'PK parameters (simulated)'!$B186)*D$1)-EXP(-'PK parameters (simulated)'!$C186*D$1))</f>
        <v>0.6817192192333432</v>
      </c>
      <c r="E184">
        <f>'PK parameters (simulated)'!$G186*(EXP(-('PK parameters (simulated)'!$A186/'PK parameters (simulated)'!$B186)*E$1)-EXP(-'PK parameters (simulated)'!$C186*E$1))</f>
        <v>1.293834353784513</v>
      </c>
      <c r="F184">
        <f>'PK parameters (simulated)'!$G186*(EXP(-('PK parameters (simulated)'!$A186/'PK parameters (simulated)'!$B186)*F$1)-EXP(-'PK parameters (simulated)'!$C186*F$1))</f>
        <v>3.1657539946334174</v>
      </c>
      <c r="G184">
        <f>'PK parameters (simulated)'!$G186*(EXP(-('PK parameters (simulated)'!$A186/'PK parameters (simulated)'!$B186)*G$1)-EXP(-'PK parameters (simulated)'!$C186*G$1))</f>
        <v>4.74603081895221</v>
      </c>
      <c r="H184">
        <f>'PK parameters (simulated)'!$G186*(EXP(-('PK parameters (simulated)'!$A186/'PK parameters (simulated)'!$B186)*H$1)-EXP(-'PK parameters (simulated)'!$C186*H$1))</f>
        <v>5.661480565254202</v>
      </c>
      <c r="I184">
        <f>'PK parameters (simulated)'!$G186*(EXP(-('PK parameters (simulated)'!$A186/'PK parameters (simulated)'!$B186)*I$1)-EXP(-'PK parameters (simulated)'!$C186*I$1))</f>
        <v>5.433774425875693</v>
      </c>
      <c r="J184">
        <f>'PK parameters (simulated)'!$G186*(EXP(-('PK parameters (simulated)'!$A186/'PK parameters (simulated)'!$B186)*J$1)-EXP(-'PK parameters (simulated)'!$C186*J$1))</f>
        <v>4.907586391131162</v>
      </c>
      <c r="K184">
        <f>'PK parameters (simulated)'!$G186*(EXP(-('PK parameters (simulated)'!$A186/'PK parameters (simulated)'!$B186)*K$1)-EXP(-'PK parameters (simulated)'!$C186*K$1))</f>
        <v>3.8163161646430535</v>
      </c>
      <c r="L184">
        <f>'PK parameters (simulated)'!$G186*(EXP(-('PK parameters (simulated)'!$A186/'PK parameters (simulated)'!$B186)*L$1)-EXP(-'PK parameters (simulated)'!$C186*L$1))</f>
        <v>2.928655503098387</v>
      </c>
      <c r="M184">
        <f>'PK parameters (simulated)'!$G186*(EXP(-('PK parameters (simulated)'!$A186/'PK parameters (simulated)'!$B186)*M$1)-EXP(-'PK parameters (simulated)'!$C186*M$1))</f>
        <v>1.7183648245831695</v>
      </c>
      <c r="N184">
        <f>'PK parameters (simulated)'!$G186*(EXP(-('PK parameters (simulated)'!$A186/'PK parameters (simulated)'!$B186)*N$1)-EXP(-'PK parameters (simulated)'!$C186*N$1))</f>
        <v>0.3467945340679244</v>
      </c>
      <c r="O184">
        <f>'PK parameters (simulated)'!$G186*(EXP(-('PK parameters (simulated)'!$A186/'PK parameters (simulated)'!$B186)*O$1)-EXP(-'PK parameters (simulated)'!$C186*O$1))</f>
        <v>0.06998852399158519</v>
      </c>
      <c r="P184">
        <f>'PK parameters (simulated)'!$G186*(EXP(-('PK parameters (simulated)'!$A186/'PK parameters (simulated)'!$B186)*P$1)-EXP(-'PK parameters (simulated)'!$C186*P$1))</f>
        <v>0.014124771324759085</v>
      </c>
    </row>
    <row r="185" spans="2:16" ht="12.75">
      <c r="B185">
        <f>'PK parameters (simulated)'!$G187*(EXP(-('PK parameters (simulated)'!$A187/'PK parameters (simulated)'!$B187)*B$1)-EXP(-'PK parameters (simulated)'!$C187*B$1))</f>
        <v>0</v>
      </c>
      <c r="C185">
        <f>'PK parameters (simulated)'!$G187*(EXP(-('PK parameters (simulated)'!$A187/'PK parameters (simulated)'!$B187)*C$1)-EXP(-'PK parameters (simulated)'!$C187*C$1))</f>
        <v>0.15383869436732406</v>
      </c>
      <c r="D185">
        <f>'PK parameters (simulated)'!$G187*(EXP(-('PK parameters (simulated)'!$A187/'PK parameters (simulated)'!$B187)*D$1)-EXP(-'PK parameters (simulated)'!$C187*D$1))</f>
        <v>0.736773249630273</v>
      </c>
      <c r="E185">
        <f>'PK parameters (simulated)'!$G187*(EXP(-('PK parameters (simulated)'!$A187/'PK parameters (simulated)'!$B187)*E$1)-EXP(-'PK parameters (simulated)'!$C187*E$1))</f>
        <v>1.3973731536948248</v>
      </c>
      <c r="F185">
        <f>'PK parameters (simulated)'!$G187*(EXP(-('PK parameters (simulated)'!$A187/'PK parameters (simulated)'!$B187)*F$1)-EXP(-'PK parameters (simulated)'!$C187*F$1))</f>
        <v>3.405429131269619</v>
      </c>
      <c r="G185">
        <f>'PK parameters (simulated)'!$G187*(EXP(-('PK parameters (simulated)'!$A187/'PK parameters (simulated)'!$B187)*G$1)-EXP(-'PK parameters (simulated)'!$C187*G$1))</f>
        <v>5.055623930473128</v>
      </c>
      <c r="H185">
        <f>'PK parameters (simulated)'!$G187*(EXP(-('PK parameters (simulated)'!$A187/'PK parameters (simulated)'!$B187)*H$1)-EXP(-'PK parameters (simulated)'!$C187*H$1))</f>
        <v>5.841383602740757</v>
      </c>
      <c r="I185">
        <f>'PK parameters (simulated)'!$G187*(EXP(-('PK parameters (simulated)'!$A187/'PK parameters (simulated)'!$B187)*I$1)-EXP(-'PK parameters (simulated)'!$C187*I$1))</f>
        <v>5.3596635479769565</v>
      </c>
      <c r="J185">
        <f>'PK parameters (simulated)'!$G187*(EXP(-('PK parameters (simulated)'!$A187/'PK parameters (simulated)'!$B187)*J$1)-EXP(-'PK parameters (simulated)'!$C187*J$1))</f>
        <v>4.587096785267714</v>
      </c>
      <c r="K185">
        <f>'PK parameters (simulated)'!$G187*(EXP(-('PK parameters (simulated)'!$A187/'PK parameters (simulated)'!$B187)*K$1)-EXP(-'PK parameters (simulated)'!$C187*K$1))</f>
        <v>3.160820679226813</v>
      </c>
      <c r="L185">
        <f>'PK parameters (simulated)'!$G187*(EXP(-('PK parameters (simulated)'!$A187/'PK parameters (simulated)'!$B187)*L$1)-EXP(-'PK parameters (simulated)'!$C187*L$1))</f>
        <v>2.1355617291282774</v>
      </c>
      <c r="M185">
        <f>'PK parameters (simulated)'!$G187*(EXP(-('PK parameters (simulated)'!$A187/'PK parameters (simulated)'!$B187)*M$1)-EXP(-'PK parameters (simulated)'!$C187*M$1))</f>
        <v>0.9680467627927791</v>
      </c>
      <c r="N185">
        <f>'PK parameters (simulated)'!$G187*(EXP(-('PK parameters (simulated)'!$A187/'PK parameters (simulated)'!$B187)*N$1)-EXP(-'PK parameters (simulated)'!$C187*N$1))</f>
        <v>0.08996583773165927</v>
      </c>
      <c r="O185">
        <f>'PK parameters (simulated)'!$G187*(EXP(-('PK parameters (simulated)'!$A187/'PK parameters (simulated)'!$B187)*O$1)-EXP(-'PK parameters (simulated)'!$C187*O$1))</f>
        <v>0.0083608333941124</v>
      </c>
      <c r="P185">
        <f>'PK parameters (simulated)'!$G187*(EXP(-('PK parameters (simulated)'!$A187/'PK parameters (simulated)'!$B187)*P$1)-EXP(-'PK parameters (simulated)'!$C187*P$1))</f>
        <v>0.000777000879158184</v>
      </c>
    </row>
    <row r="186" spans="2:16" ht="12.75">
      <c r="B186">
        <f>'PK parameters (simulated)'!$G188*(EXP(-('PK parameters (simulated)'!$A188/'PK parameters (simulated)'!$B188)*B$1)-EXP(-'PK parameters (simulated)'!$C188*B$1))</f>
        <v>0</v>
      </c>
      <c r="C186">
        <f>'PK parameters (simulated)'!$G188*(EXP(-('PK parameters (simulated)'!$A188/'PK parameters (simulated)'!$B188)*C$1)-EXP(-'PK parameters (simulated)'!$C188*C$1))</f>
        <v>0.14635459867229134</v>
      </c>
      <c r="D186">
        <f>'PK parameters (simulated)'!$G188*(EXP(-('PK parameters (simulated)'!$A188/'PK parameters (simulated)'!$B188)*D$1)-EXP(-'PK parameters (simulated)'!$C188*D$1))</f>
        <v>0.7071935471620291</v>
      </c>
      <c r="E186">
        <f>'PK parameters (simulated)'!$G188*(EXP(-('PK parameters (simulated)'!$A188/'PK parameters (simulated)'!$B188)*E$1)-EXP(-'PK parameters (simulated)'!$C188*E$1))</f>
        <v>1.3561161812582567</v>
      </c>
      <c r="F186">
        <f>'PK parameters (simulated)'!$G188*(EXP(-('PK parameters (simulated)'!$A188/'PK parameters (simulated)'!$B188)*F$1)-EXP(-'PK parameters (simulated)'!$C188*F$1))</f>
        <v>3.4492182031277347</v>
      </c>
      <c r="G186">
        <f>'PK parameters (simulated)'!$G188*(EXP(-('PK parameters (simulated)'!$A188/'PK parameters (simulated)'!$B188)*G$1)-EXP(-'PK parameters (simulated)'!$C188*G$1))</f>
        <v>5.439197213537645</v>
      </c>
      <c r="H186">
        <f>'PK parameters (simulated)'!$G188*(EXP(-('PK parameters (simulated)'!$A188/'PK parameters (simulated)'!$B188)*H$1)-EXP(-'PK parameters (simulated)'!$C188*H$1))</f>
        <v>7.002234330986072</v>
      </c>
      <c r="I186">
        <f>'PK parameters (simulated)'!$G188*(EXP(-('PK parameters (simulated)'!$A188/'PK parameters (simulated)'!$B188)*I$1)-EXP(-'PK parameters (simulated)'!$C188*I$1))</f>
        <v>7.058403104987878</v>
      </c>
      <c r="J186">
        <f>'PK parameters (simulated)'!$G188*(EXP(-('PK parameters (simulated)'!$A188/'PK parameters (simulated)'!$B188)*J$1)-EXP(-'PK parameters (simulated)'!$C188*J$1))</f>
        <v>6.568617158237093</v>
      </c>
      <c r="K186">
        <f>'PK parameters (simulated)'!$G188*(EXP(-('PK parameters (simulated)'!$A188/'PK parameters (simulated)'!$B188)*K$1)-EXP(-'PK parameters (simulated)'!$C188*K$1))</f>
        <v>5.256289197742627</v>
      </c>
      <c r="L186">
        <f>'PK parameters (simulated)'!$G188*(EXP(-('PK parameters (simulated)'!$A188/'PK parameters (simulated)'!$B188)*L$1)-EXP(-'PK parameters (simulated)'!$C188*L$1))</f>
        <v>4.0813053279136495</v>
      </c>
      <c r="M186">
        <f>'PK parameters (simulated)'!$G188*(EXP(-('PK parameters (simulated)'!$A188/'PK parameters (simulated)'!$B188)*M$1)-EXP(-'PK parameters (simulated)'!$C188*M$1))</f>
        <v>2.4259943182919286</v>
      </c>
      <c r="N186">
        <f>'PK parameters (simulated)'!$G188*(EXP(-('PK parameters (simulated)'!$A188/'PK parameters (simulated)'!$B188)*N$1)-EXP(-'PK parameters (simulated)'!$C188*N$1))</f>
        <v>0.5062915214523931</v>
      </c>
      <c r="O186">
        <f>'PK parameters (simulated)'!$G188*(EXP(-('PK parameters (simulated)'!$A188/'PK parameters (simulated)'!$B188)*O$1)-EXP(-'PK parameters (simulated)'!$C188*O$1))</f>
        <v>0.10564887504094359</v>
      </c>
      <c r="P186">
        <f>'PK parameters (simulated)'!$G188*(EXP(-('PK parameters (simulated)'!$A188/'PK parameters (simulated)'!$B188)*P$1)-EXP(-'PK parameters (simulated)'!$C188*P$1))</f>
        <v>0.022045964025989736</v>
      </c>
    </row>
    <row r="187" spans="2:16" ht="12.75">
      <c r="B187">
        <f>'PK parameters (simulated)'!$G189*(EXP(-('PK parameters (simulated)'!$A189/'PK parameters (simulated)'!$B189)*B$1)-EXP(-'PK parameters (simulated)'!$C189*B$1))</f>
        <v>0</v>
      </c>
      <c r="C187">
        <f>'PK parameters (simulated)'!$G189*(EXP(-('PK parameters (simulated)'!$A189/'PK parameters (simulated)'!$B189)*C$1)-EXP(-'PK parameters (simulated)'!$C189*C$1))</f>
        <v>0.19183221771778614</v>
      </c>
      <c r="D187">
        <f>'PK parameters (simulated)'!$G189*(EXP(-('PK parameters (simulated)'!$A189/'PK parameters (simulated)'!$B189)*D$1)-EXP(-'PK parameters (simulated)'!$C189*D$1))</f>
        <v>0.9117929181763795</v>
      </c>
      <c r="E187">
        <f>'PK parameters (simulated)'!$G189*(EXP(-('PK parameters (simulated)'!$A189/'PK parameters (simulated)'!$B189)*E$1)-EXP(-'PK parameters (simulated)'!$C189*E$1))</f>
        <v>1.71333473030236</v>
      </c>
      <c r="F187">
        <f>'PK parameters (simulated)'!$G189*(EXP(-('PK parameters (simulated)'!$A189/'PK parameters (simulated)'!$B189)*F$1)-EXP(-'PK parameters (simulated)'!$C189*F$1))</f>
        <v>4.031913198357255</v>
      </c>
      <c r="G187">
        <f>'PK parameters (simulated)'!$G189*(EXP(-('PK parameters (simulated)'!$A189/'PK parameters (simulated)'!$B189)*G$1)-EXP(-'PK parameters (simulated)'!$C189*G$1))</f>
        <v>5.715743122683266</v>
      </c>
      <c r="H187">
        <f>'PK parameters (simulated)'!$G189*(EXP(-('PK parameters (simulated)'!$A189/'PK parameters (simulated)'!$B189)*H$1)-EXP(-'PK parameters (simulated)'!$C189*H$1))</f>
        <v>6.146342952138966</v>
      </c>
      <c r="I187">
        <f>'PK parameters (simulated)'!$G189*(EXP(-('PK parameters (simulated)'!$A189/'PK parameters (simulated)'!$B189)*I$1)-EXP(-'PK parameters (simulated)'!$C189*I$1))</f>
        <v>5.36197021004582</v>
      </c>
      <c r="J187">
        <f>'PK parameters (simulated)'!$G189*(EXP(-('PK parameters (simulated)'!$A189/'PK parameters (simulated)'!$B189)*J$1)-EXP(-'PK parameters (simulated)'!$C189*J$1))</f>
        <v>4.424531418115243</v>
      </c>
      <c r="K187">
        <f>'PK parameters (simulated)'!$G189*(EXP(-('PK parameters (simulated)'!$A189/'PK parameters (simulated)'!$B189)*K$1)-EXP(-'PK parameters (simulated)'!$C189*K$1))</f>
        <v>2.8923149373794685</v>
      </c>
      <c r="L187">
        <f>'PK parameters (simulated)'!$G189*(EXP(-('PK parameters (simulated)'!$A189/'PK parameters (simulated)'!$B189)*L$1)-EXP(-'PK parameters (simulated)'!$C189*L$1))</f>
        <v>1.8713360937615184</v>
      </c>
      <c r="M187">
        <f>'PK parameters (simulated)'!$G189*(EXP(-('PK parameters (simulated)'!$A189/'PK parameters (simulated)'!$B189)*M$1)-EXP(-'PK parameters (simulated)'!$C189*M$1))</f>
        <v>0.7814360795355924</v>
      </c>
      <c r="N187">
        <f>'PK parameters (simulated)'!$G189*(EXP(-('PK parameters (simulated)'!$A189/'PK parameters (simulated)'!$B189)*N$1)-EXP(-'PK parameters (simulated)'!$C189*N$1))</f>
        <v>0.05687240605534871</v>
      </c>
      <c r="O187">
        <f>'PK parameters (simulated)'!$G189*(EXP(-('PK parameters (simulated)'!$A189/'PK parameters (simulated)'!$B189)*O$1)-EXP(-'PK parameters (simulated)'!$C189*O$1))</f>
        <v>0.004139127340213469</v>
      </c>
      <c r="P187">
        <f>'PK parameters (simulated)'!$G189*(EXP(-('PK parameters (simulated)'!$A189/'PK parameters (simulated)'!$B189)*P$1)-EXP(-'PK parameters (simulated)'!$C189*P$1))</f>
        <v>0.00030124231286691154</v>
      </c>
    </row>
    <row r="188" spans="2:16" ht="12.75">
      <c r="B188">
        <f>'PK parameters (simulated)'!$G190*(EXP(-('PK parameters (simulated)'!$A190/'PK parameters (simulated)'!$B190)*B$1)-EXP(-'PK parameters (simulated)'!$C190*B$1))</f>
        <v>0</v>
      </c>
      <c r="C188">
        <f>'PK parameters (simulated)'!$G190*(EXP(-('PK parameters (simulated)'!$A190/'PK parameters (simulated)'!$B190)*C$1)-EXP(-'PK parameters (simulated)'!$C190*C$1))</f>
        <v>0.13233678715558608</v>
      </c>
      <c r="D188">
        <f>'PK parameters (simulated)'!$G190*(EXP(-('PK parameters (simulated)'!$A190/'PK parameters (simulated)'!$B190)*D$1)-EXP(-'PK parameters (simulated)'!$C190*D$1))</f>
        <v>0.6391244555524568</v>
      </c>
      <c r="E188">
        <f>'PK parameters (simulated)'!$G190*(EXP(-('PK parameters (simulated)'!$A190/'PK parameters (simulated)'!$B190)*E$1)-EXP(-'PK parameters (simulated)'!$C190*E$1))</f>
        <v>1.2246152853482009</v>
      </c>
      <c r="F188">
        <f>'PK parameters (simulated)'!$G190*(EXP(-('PK parameters (simulated)'!$A190/'PK parameters (simulated)'!$B190)*F$1)-EXP(-'PK parameters (simulated)'!$C190*F$1))</f>
        <v>3.1001000788474484</v>
      </c>
      <c r="G188">
        <f>'PK parameters (simulated)'!$G190*(EXP(-('PK parameters (simulated)'!$A190/'PK parameters (simulated)'!$B190)*G$1)-EXP(-'PK parameters (simulated)'!$C190*G$1))</f>
        <v>4.832045715421472</v>
      </c>
      <c r="H188">
        <f>'PK parameters (simulated)'!$G190*(EXP(-('PK parameters (simulated)'!$A190/'PK parameters (simulated)'!$B190)*H$1)-EXP(-'PK parameters (simulated)'!$C190*H$1))</f>
        <v>5.982775565338962</v>
      </c>
      <c r="I188">
        <f>'PK parameters (simulated)'!$G190*(EXP(-('PK parameters (simulated)'!$A190/'PK parameters (simulated)'!$B190)*I$1)-EXP(-'PK parameters (simulated)'!$C190*I$1))</f>
        <v>5.693085834501862</v>
      </c>
      <c r="J188">
        <f>'PK parameters (simulated)'!$G190*(EXP(-('PK parameters (simulated)'!$A190/'PK parameters (simulated)'!$B190)*J$1)-EXP(-'PK parameters (simulated)'!$C190*J$1))</f>
        <v>4.926116737222504</v>
      </c>
      <c r="K188">
        <f>'PK parameters (simulated)'!$G190*(EXP(-('PK parameters (simulated)'!$A190/'PK parameters (simulated)'!$B190)*K$1)-EXP(-'PK parameters (simulated)'!$C190*K$1))</f>
        <v>3.30290696300869</v>
      </c>
      <c r="L188">
        <f>'PK parameters (simulated)'!$G190*(EXP(-('PK parameters (simulated)'!$A190/'PK parameters (simulated)'!$B190)*L$1)-EXP(-'PK parameters (simulated)'!$C190*L$1))</f>
        <v>2.099406666235577</v>
      </c>
      <c r="M188">
        <f>'PK parameters (simulated)'!$G190*(EXP(-('PK parameters (simulated)'!$A190/'PK parameters (simulated)'!$B190)*M$1)-EXP(-'PK parameters (simulated)'!$C190*M$1))</f>
        <v>0.8166515052257936</v>
      </c>
      <c r="N188">
        <f>'PK parameters (simulated)'!$G190*(EXP(-('PK parameters (simulated)'!$A190/'PK parameters (simulated)'!$B190)*N$1)-EXP(-'PK parameters (simulated)'!$C190*N$1))</f>
        <v>0.0466662375073755</v>
      </c>
      <c r="O188">
        <f>'PK parameters (simulated)'!$G190*(EXP(-('PK parameters (simulated)'!$A190/'PK parameters (simulated)'!$B190)*O$1)-EXP(-'PK parameters (simulated)'!$C190*O$1))</f>
        <v>0.0026634162932085365</v>
      </c>
      <c r="P188">
        <f>'PK parameters (simulated)'!$G190*(EXP(-('PK parameters (simulated)'!$A190/'PK parameters (simulated)'!$B190)*P$1)-EXP(-'PK parameters (simulated)'!$C190*P$1))</f>
        <v>0.00015201087899764876</v>
      </c>
    </row>
    <row r="189" spans="2:16" ht="12.75">
      <c r="B189">
        <f>'PK parameters (simulated)'!$G191*(EXP(-('PK parameters (simulated)'!$A191/'PK parameters (simulated)'!$B191)*B$1)-EXP(-'PK parameters (simulated)'!$C191*B$1))</f>
        <v>0</v>
      </c>
      <c r="C189">
        <f>'PK parameters (simulated)'!$G191*(EXP(-('PK parameters (simulated)'!$A191/'PK parameters (simulated)'!$B191)*C$1)-EXP(-'PK parameters (simulated)'!$C191*C$1))</f>
        <v>0.1307367230206856</v>
      </c>
      <c r="D189">
        <f>'PK parameters (simulated)'!$G191*(EXP(-('PK parameters (simulated)'!$A191/'PK parameters (simulated)'!$B191)*D$1)-EXP(-'PK parameters (simulated)'!$C191*D$1))</f>
        <v>0.6297650469818243</v>
      </c>
      <c r="E189">
        <f>'PK parameters (simulated)'!$G191*(EXP(-('PK parameters (simulated)'!$A191/'PK parameters (simulated)'!$B191)*E$1)-EXP(-'PK parameters (simulated)'!$C191*E$1))</f>
        <v>1.2030356436983103</v>
      </c>
      <c r="F189">
        <f>'PK parameters (simulated)'!$G191*(EXP(-('PK parameters (simulated)'!$A191/'PK parameters (simulated)'!$B191)*F$1)-EXP(-'PK parameters (simulated)'!$C191*F$1))</f>
        <v>3.0158020181089578</v>
      </c>
      <c r="G189">
        <f>'PK parameters (simulated)'!$G191*(EXP(-('PK parameters (simulated)'!$A191/'PK parameters (simulated)'!$B191)*G$1)-EXP(-'PK parameters (simulated)'!$C191*G$1))</f>
        <v>4.6639683012056885</v>
      </c>
      <c r="H189">
        <f>'PK parameters (simulated)'!$G191*(EXP(-('PK parameters (simulated)'!$A191/'PK parameters (simulated)'!$B191)*H$1)-EXP(-'PK parameters (simulated)'!$C191*H$1))</f>
        <v>5.8190089108361125</v>
      </c>
      <c r="I189">
        <f>'PK parameters (simulated)'!$G191*(EXP(-('PK parameters (simulated)'!$A191/'PK parameters (simulated)'!$B191)*I$1)-EXP(-'PK parameters (simulated)'!$C191*I$1))</f>
        <v>5.734010705793922</v>
      </c>
      <c r="J189">
        <f>'PK parameters (simulated)'!$G191*(EXP(-('PK parameters (simulated)'!$A191/'PK parameters (simulated)'!$B191)*J$1)-EXP(-'PK parameters (simulated)'!$C191*J$1))</f>
        <v>5.250024234866129</v>
      </c>
      <c r="K189">
        <f>'PK parameters (simulated)'!$G191*(EXP(-('PK parameters (simulated)'!$A191/'PK parameters (simulated)'!$B191)*K$1)-EXP(-'PK parameters (simulated)'!$C191*K$1))</f>
        <v>4.113663202083825</v>
      </c>
      <c r="L189">
        <f>'PK parameters (simulated)'!$G191*(EXP(-('PK parameters (simulated)'!$A191/'PK parameters (simulated)'!$B191)*L$1)-EXP(-'PK parameters (simulated)'!$C191*L$1))</f>
        <v>3.149334252042055</v>
      </c>
      <c r="M189">
        <f>'PK parameters (simulated)'!$G191*(EXP(-('PK parameters (simulated)'!$A191/'PK parameters (simulated)'!$B191)*M$1)-EXP(-'PK parameters (simulated)'!$C191*M$1))</f>
        <v>1.829011949720556</v>
      </c>
      <c r="N189">
        <f>'PK parameters (simulated)'!$G191*(EXP(-('PK parameters (simulated)'!$A191/'PK parameters (simulated)'!$B191)*N$1)-EXP(-'PK parameters (simulated)'!$C191*N$1))</f>
        <v>0.3570804119658203</v>
      </c>
      <c r="O189">
        <f>'PK parameters (simulated)'!$G191*(EXP(-('PK parameters (simulated)'!$A191/'PK parameters (simulated)'!$B191)*O$1)-EXP(-'PK parameters (simulated)'!$C191*O$1))</f>
        <v>0.06971052427943919</v>
      </c>
      <c r="P189">
        <f>'PK parameters (simulated)'!$G191*(EXP(-('PK parameters (simulated)'!$A191/'PK parameters (simulated)'!$B191)*P$1)-EXP(-'PK parameters (simulated)'!$C191*P$1))</f>
        <v>0.013609139636004873</v>
      </c>
    </row>
    <row r="190" spans="2:16" ht="12.75">
      <c r="B190">
        <f>'PK parameters (simulated)'!$G192*(EXP(-('PK parameters (simulated)'!$A192/'PK parameters (simulated)'!$B192)*B$1)-EXP(-'PK parameters (simulated)'!$C192*B$1))</f>
        <v>0</v>
      </c>
      <c r="C190">
        <f>'PK parameters (simulated)'!$G192*(EXP(-('PK parameters (simulated)'!$A192/'PK parameters (simulated)'!$B192)*C$1)-EXP(-'PK parameters (simulated)'!$C192*C$1))</f>
        <v>0.18150295825375698</v>
      </c>
      <c r="D190">
        <f>'PK parameters (simulated)'!$G192*(EXP(-('PK parameters (simulated)'!$A192/'PK parameters (simulated)'!$B192)*D$1)-EXP(-'PK parameters (simulated)'!$C192*D$1))</f>
        <v>0.8705755589296855</v>
      </c>
      <c r="E190">
        <f>'PK parameters (simulated)'!$G192*(EXP(-('PK parameters (simulated)'!$A192/'PK parameters (simulated)'!$B192)*E$1)-EXP(-'PK parameters (simulated)'!$C192*E$1))</f>
        <v>1.6542426981410718</v>
      </c>
      <c r="F190">
        <f>'PK parameters (simulated)'!$G192*(EXP(-('PK parameters (simulated)'!$A192/'PK parameters (simulated)'!$B192)*F$1)-EXP(-'PK parameters (simulated)'!$C192*F$1))</f>
        <v>4.061354074902089</v>
      </c>
      <c r="G190">
        <f>'PK parameters (simulated)'!$G192*(EXP(-('PK parameters (simulated)'!$A192/'PK parameters (simulated)'!$B192)*G$1)-EXP(-'PK parameters (simulated)'!$C192*G$1))</f>
        <v>6.094824532770163</v>
      </c>
      <c r="H190">
        <f>'PK parameters (simulated)'!$G192*(EXP(-('PK parameters (simulated)'!$A192/'PK parameters (simulated)'!$B192)*H$1)-EXP(-'PK parameters (simulated)'!$C192*H$1))</f>
        <v>7.188607825467212</v>
      </c>
      <c r="I190">
        <f>'PK parameters (simulated)'!$G192*(EXP(-('PK parameters (simulated)'!$A192/'PK parameters (simulated)'!$B192)*I$1)-EXP(-'PK parameters (simulated)'!$C192*I$1))</f>
        <v>6.725693757425662</v>
      </c>
      <c r="J190">
        <f>'PK parameters (simulated)'!$G192*(EXP(-('PK parameters (simulated)'!$A192/'PK parameters (simulated)'!$B192)*J$1)-EXP(-'PK parameters (simulated)'!$C192*J$1))</f>
        <v>5.865111549080924</v>
      </c>
      <c r="K190">
        <f>'PK parameters (simulated)'!$G192*(EXP(-('PK parameters (simulated)'!$A192/'PK parameters (simulated)'!$B192)*K$1)-EXP(-'PK parameters (simulated)'!$C192*K$1))</f>
        <v>4.1906081416385055</v>
      </c>
      <c r="L190">
        <f>'PK parameters (simulated)'!$G192*(EXP(-('PK parameters (simulated)'!$A192/'PK parameters (simulated)'!$B192)*L$1)-EXP(-'PK parameters (simulated)'!$C192*L$1))</f>
        <v>2.9338839511460946</v>
      </c>
      <c r="M190">
        <f>'PK parameters (simulated)'!$G192*(EXP(-('PK parameters (simulated)'!$A192/'PK parameters (simulated)'!$B192)*M$1)-EXP(-'PK parameters (simulated)'!$C192*M$1))</f>
        <v>1.4274690774694567</v>
      </c>
      <c r="N190">
        <f>'PK parameters (simulated)'!$G192*(EXP(-('PK parameters (simulated)'!$A192/'PK parameters (simulated)'!$B192)*N$1)-EXP(-'PK parameters (simulated)'!$C192*N$1))</f>
        <v>0.16401644326570683</v>
      </c>
      <c r="O190">
        <f>'PK parameters (simulated)'!$G192*(EXP(-('PK parameters (simulated)'!$A192/'PK parameters (simulated)'!$B192)*O$1)-EXP(-'PK parameters (simulated)'!$C192*O$1))</f>
        <v>0.018845060136720472</v>
      </c>
      <c r="P190">
        <f>'PK parameters (simulated)'!$G192*(EXP(-('PK parameters (simulated)'!$A192/'PK parameters (simulated)'!$B192)*P$1)-EXP(-'PK parameters (simulated)'!$C192*P$1))</f>
        <v>0.0021652480951071013</v>
      </c>
    </row>
    <row r="191" spans="2:16" ht="12.75">
      <c r="B191">
        <f>'PK parameters (simulated)'!$G193*(EXP(-('PK parameters (simulated)'!$A193/'PK parameters (simulated)'!$B193)*B$1)-EXP(-'PK parameters (simulated)'!$C193*B$1))</f>
        <v>0</v>
      </c>
      <c r="C191">
        <f>'PK parameters (simulated)'!$G193*(EXP(-('PK parameters (simulated)'!$A193/'PK parameters (simulated)'!$B193)*C$1)-EXP(-'PK parameters (simulated)'!$C193*C$1))</f>
        <v>0.16825742857958587</v>
      </c>
      <c r="D191">
        <f>'PK parameters (simulated)'!$G193*(EXP(-('PK parameters (simulated)'!$A193/'PK parameters (simulated)'!$B193)*D$1)-EXP(-'PK parameters (simulated)'!$C193*D$1))</f>
        <v>0.8057051457258287</v>
      </c>
      <c r="E191">
        <f>'PK parameters (simulated)'!$G193*(EXP(-('PK parameters (simulated)'!$A193/'PK parameters (simulated)'!$B193)*E$1)-EXP(-'PK parameters (simulated)'!$C193*E$1))</f>
        <v>1.5277150295886137</v>
      </c>
      <c r="F191">
        <f>'PK parameters (simulated)'!$G193*(EXP(-('PK parameters (simulated)'!$A193/'PK parameters (simulated)'!$B193)*F$1)-EXP(-'PK parameters (simulated)'!$C193*F$1))</f>
        <v>3.716446028370128</v>
      </c>
      <c r="G191">
        <f>'PK parameters (simulated)'!$G193*(EXP(-('PK parameters (simulated)'!$A193/'PK parameters (simulated)'!$B193)*G$1)-EXP(-'PK parameters (simulated)'!$C193*G$1))</f>
        <v>5.490534737796913</v>
      </c>
      <c r="H191">
        <f>'PK parameters (simulated)'!$G193*(EXP(-('PK parameters (simulated)'!$A193/'PK parameters (simulated)'!$B193)*H$1)-EXP(-'PK parameters (simulated)'!$C193*H$1))</f>
        <v>6.236614102145618</v>
      </c>
      <c r="I191">
        <f>'PK parameters (simulated)'!$G193*(EXP(-('PK parameters (simulated)'!$A193/'PK parameters (simulated)'!$B193)*I$1)-EXP(-'PK parameters (simulated)'!$C193*I$1))</f>
        <v>5.58020640822852</v>
      </c>
      <c r="J191">
        <f>'PK parameters (simulated)'!$G193*(EXP(-('PK parameters (simulated)'!$A193/'PK parameters (simulated)'!$B193)*J$1)-EXP(-'PK parameters (simulated)'!$C193*J$1))</f>
        <v>4.630250447106852</v>
      </c>
      <c r="K191">
        <f>'PK parameters (simulated)'!$G193*(EXP(-('PK parameters (simulated)'!$A193/'PK parameters (simulated)'!$B193)*K$1)-EXP(-'PK parameters (simulated)'!$C193*K$1))</f>
        <v>2.9697528512423936</v>
      </c>
      <c r="L191">
        <f>'PK parameters (simulated)'!$G193*(EXP(-('PK parameters (simulated)'!$A193/'PK parameters (simulated)'!$B193)*L$1)-EXP(-'PK parameters (simulated)'!$C193*L$1))</f>
        <v>1.8574623440524984</v>
      </c>
      <c r="M191">
        <f>'PK parameters (simulated)'!$G193*(EXP(-('PK parameters (simulated)'!$A193/'PK parameters (simulated)'!$B193)*M$1)-EXP(-'PK parameters (simulated)'!$C193*M$1))</f>
        <v>0.7190754059302406</v>
      </c>
      <c r="N191">
        <f>'PK parameters (simulated)'!$G193*(EXP(-('PK parameters (simulated)'!$A193/'PK parameters (simulated)'!$B193)*N$1)-EXP(-'PK parameters (simulated)'!$C193*N$1))</f>
        <v>0.04155100134452756</v>
      </c>
      <c r="O191">
        <f>'PK parameters (simulated)'!$G193*(EXP(-('PK parameters (simulated)'!$A193/'PK parameters (simulated)'!$B193)*O$1)-EXP(-'PK parameters (simulated)'!$C193*O$1))</f>
        <v>0.0024008518541837223</v>
      </c>
      <c r="P191">
        <f>'PK parameters (simulated)'!$G193*(EXP(-('PK parameters (simulated)'!$A193/'PK parameters (simulated)'!$B193)*P$1)-EXP(-'PK parameters (simulated)'!$C193*P$1))</f>
        <v>0.00013872324186621132</v>
      </c>
    </row>
    <row r="192" spans="2:16" ht="12.75">
      <c r="B192">
        <f>'PK parameters (simulated)'!$G194*(EXP(-('PK parameters (simulated)'!$A194/'PK parameters (simulated)'!$B194)*B$1)-EXP(-'PK parameters (simulated)'!$C194*B$1))</f>
        <v>0</v>
      </c>
      <c r="C192">
        <f>'PK parameters (simulated)'!$G194*(EXP(-('PK parameters (simulated)'!$A194/'PK parameters (simulated)'!$B194)*C$1)-EXP(-'PK parameters (simulated)'!$C194*C$1))</f>
        <v>0.15818269938319476</v>
      </c>
      <c r="D192">
        <f>'PK parameters (simulated)'!$G194*(EXP(-('PK parameters (simulated)'!$A194/'PK parameters (simulated)'!$B194)*D$1)-EXP(-'PK parameters (simulated)'!$C194*D$1))</f>
        <v>0.7591626960911693</v>
      </c>
      <c r="E192">
        <f>'PK parameters (simulated)'!$G194*(EXP(-('PK parameters (simulated)'!$A194/'PK parameters (simulated)'!$B194)*E$1)-EXP(-'PK parameters (simulated)'!$C194*E$1))</f>
        <v>1.4437183403087046</v>
      </c>
      <c r="F192">
        <f>'PK parameters (simulated)'!$G194*(EXP(-('PK parameters (simulated)'!$A194/'PK parameters (simulated)'!$B194)*F$1)-EXP(-'PK parameters (simulated)'!$C194*F$1))</f>
        <v>3.5595745237161407</v>
      </c>
      <c r="G192">
        <f>'PK parameters (simulated)'!$G194*(EXP(-('PK parameters (simulated)'!$A194/'PK parameters (simulated)'!$B194)*G$1)-EXP(-'PK parameters (simulated)'!$C194*G$1))</f>
        <v>5.391372039989816</v>
      </c>
      <c r="H192">
        <f>'PK parameters (simulated)'!$G194*(EXP(-('PK parameters (simulated)'!$A194/'PK parameters (simulated)'!$B194)*H$1)-EXP(-'PK parameters (simulated)'!$C194*H$1))</f>
        <v>6.538611167664861</v>
      </c>
      <c r="I192">
        <f>'PK parameters (simulated)'!$G194*(EXP(-('PK parameters (simulated)'!$A194/'PK parameters (simulated)'!$B194)*I$1)-EXP(-'PK parameters (simulated)'!$C194*I$1))</f>
        <v>6.354190631583391</v>
      </c>
      <c r="J192">
        <f>'PK parameters (simulated)'!$G194*(EXP(-('PK parameters (simulated)'!$A194/'PK parameters (simulated)'!$B194)*J$1)-EXP(-'PK parameters (simulated)'!$C194*J$1))</f>
        <v>5.795213506826298</v>
      </c>
      <c r="K192">
        <f>'PK parameters (simulated)'!$G194*(EXP(-('PK parameters (simulated)'!$A194/'PK parameters (simulated)'!$B194)*K$1)-EXP(-'PK parameters (simulated)'!$C194*K$1))</f>
        <v>4.5777628835893225</v>
      </c>
      <c r="L192">
        <f>'PK parameters (simulated)'!$G194*(EXP(-('PK parameters (simulated)'!$A194/'PK parameters (simulated)'!$B194)*L$1)-EXP(-'PK parameters (simulated)'!$C194*L$1))</f>
        <v>3.562234559488106</v>
      </c>
      <c r="M192">
        <f>'PK parameters (simulated)'!$G194*(EXP(-('PK parameters (simulated)'!$A194/'PK parameters (simulated)'!$B194)*M$1)-EXP(-'PK parameters (simulated)'!$C194*M$1))</f>
        <v>2.147362528124892</v>
      </c>
      <c r="N192">
        <f>'PK parameters (simulated)'!$G194*(EXP(-('PK parameters (simulated)'!$A194/'PK parameters (simulated)'!$B194)*N$1)-EXP(-'PK parameters (simulated)'!$C194*N$1))</f>
        <v>0.46983096403023317</v>
      </c>
      <c r="O192">
        <f>'PK parameters (simulated)'!$G194*(EXP(-('PK parameters (simulated)'!$A194/'PK parameters (simulated)'!$B194)*O$1)-EXP(-'PK parameters (simulated)'!$C194*O$1))</f>
        <v>0.10279556419507128</v>
      </c>
      <c r="P192">
        <f>'PK parameters (simulated)'!$G194*(EXP(-('PK parameters (simulated)'!$A194/'PK parameters (simulated)'!$B194)*P$1)-EXP(-'PK parameters (simulated)'!$C194*P$1))</f>
        <v>0.022490914448981523</v>
      </c>
    </row>
    <row r="193" spans="2:16" ht="12.75">
      <c r="B193">
        <f>'PK parameters (simulated)'!$G195*(EXP(-('PK parameters (simulated)'!$A195/'PK parameters (simulated)'!$B195)*B$1)-EXP(-'PK parameters (simulated)'!$C195*B$1))</f>
        <v>0</v>
      </c>
      <c r="C193">
        <f>'PK parameters (simulated)'!$G195*(EXP(-('PK parameters (simulated)'!$A195/'PK parameters (simulated)'!$B195)*C$1)-EXP(-'PK parameters (simulated)'!$C195*C$1))</f>
        <v>0.14693120971879492</v>
      </c>
      <c r="D193">
        <f>'PK parameters (simulated)'!$G195*(EXP(-('PK parameters (simulated)'!$A195/'PK parameters (simulated)'!$B195)*D$1)-EXP(-'PK parameters (simulated)'!$C195*D$1))</f>
        <v>0.7095068492787775</v>
      </c>
      <c r="E193">
        <f>'PK parameters (simulated)'!$G195*(EXP(-('PK parameters (simulated)'!$A195/'PK parameters (simulated)'!$B195)*E$1)-EXP(-'PK parameters (simulated)'!$C195*E$1))</f>
        <v>1.3592572739402813</v>
      </c>
      <c r="F193">
        <f>'PK parameters (simulated)'!$G195*(EXP(-('PK parameters (simulated)'!$A195/'PK parameters (simulated)'!$B195)*F$1)-EXP(-'PK parameters (simulated)'!$C195*F$1))</f>
        <v>3.4395203429401198</v>
      </c>
      <c r="G193">
        <f>'PK parameters (simulated)'!$G195*(EXP(-('PK parameters (simulated)'!$A195/'PK parameters (simulated)'!$B195)*G$1)-EXP(-'PK parameters (simulated)'!$C195*G$1))</f>
        <v>5.361316116488175</v>
      </c>
      <c r="H193">
        <f>'PK parameters (simulated)'!$G195*(EXP(-('PK parameters (simulated)'!$A195/'PK parameters (simulated)'!$B195)*H$1)-EXP(-'PK parameters (simulated)'!$C195*H$1))</f>
        <v>6.653939647374411</v>
      </c>
      <c r="I193">
        <f>'PK parameters (simulated)'!$G195*(EXP(-('PK parameters (simulated)'!$A195/'PK parameters (simulated)'!$B195)*I$1)-EXP(-'PK parameters (simulated)'!$C195*I$1))</f>
        <v>6.364746271207852</v>
      </c>
      <c r="J193">
        <f>'PK parameters (simulated)'!$G195*(EXP(-('PK parameters (simulated)'!$A195/'PK parameters (simulated)'!$B195)*J$1)-EXP(-'PK parameters (simulated)'!$C195*J$1))</f>
        <v>5.5493083785266055</v>
      </c>
      <c r="K193">
        <f>'PK parameters (simulated)'!$G195*(EXP(-('PK parameters (simulated)'!$A195/'PK parameters (simulated)'!$B195)*K$1)-EXP(-'PK parameters (simulated)'!$C195*K$1))</f>
        <v>3.798106113691019</v>
      </c>
      <c r="L193">
        <f>'PK parameters (simulated)'!$G195*(EXP(-('PK parameters (simulated)'!$A195/'PK parameters (simulated)'!$B195)*L$1)-EXP(-'PK parameters (simulated)'!$C195*L$1))</f>
        <v>2.475405540117803</v>
      </c>
      <c r="M193">
        <f>'PK parameters (simulated)'!$G195*(EXP(-('PK parameters (simulated)'!$A195/'PK parameters (simulated)'!$B195)*M$1)-EXP(-'PK parameters (simulated)'!$C195*M$1))</f>
        <v>1.0178803784844592</v>
      </c>
      <c r="N193">
        <f>'PK parameters (simulated)'!$G195*(EXP(-('PK parameters (simulated)'!$A195/'PK parameters (simulated)'!$B195)*N$1)-EXP(-'PK parameters (simulated)'!$C195*N$1))</f>
        <v>0.06915602616844396</v>
      </c>
      <c r="O193">
        <f>'PK parameters (simulated)'!$G195*(EXP(-('PK parameters (simulated)'!$A195/'PK parameters (simulated)'!$B195)*O$1)-EXP(-'PK parameters (simulated)'!$C195*O$1))</f>
        <v>0.0046947111663199585</v>
      </c>
      <c r="P193">
        <f>'PK parameters (simulated)'!$G195*(EXP(-('PK parameters (simulated)'!$A195/'PK parameters (simulated)'!$B195)*P$1)-EXP(-'PK parameters (simulated)'!$C195*P$1))</f>
        <v>0.0003187039433018787</v>
      </c>
    </row>
    <row r="194" spans="2:16" ht="12.75">
      <c r="B194">
        <f>'PK parameters (simulated)'!$G196*(EXP(-('PK parameters (simulated)'!$A196/'PK parameters (simulated)'!$B196)*B$1)-EXP(-'PK parameters (simulated)'!$C196*B$1))</f>
        <v>0</v>
      </c>
      <c r="C194">
        <f>'PK parameters (simulated)'!$G196*(EXP(-('PK parameters (simulated)'!$A196/'PK parameters (simulated)'!$B196)*C$1)-EXP(-'PK parameters (simulated)'!$C196*C$1))</f>
        <v>0.16123904718528512</v>
      </c>
      <c r="D194">
        <f>'PK parameters (simulated)'!$G196*(EXP(-('PK parameters (simulated)'!$A196/'PK parameters (simulated)'!$B196)*D$1)-EXP(-'PK parameters (simulated)'!$C196*D$1))</f>
        <v>0.7713630917893133</v>
      </c>
      <c r="E194">
        <f>'PK parameters (simulated)'!$G196*(EXP(-('PK parameters (simulated)'!$A196/'PK parameters (simulated)'!$B196)*E$1)-EXP(-'PK parameters (simulated)'!$C196*E$1))</f>
        <v>1.4609849133115116</v>
      </c>
      <c r="F194">
        <f>'PK parameters (simulated)'!$G196*(EXP(-('PK parameters (simulated)'!$A196/'PK parameters (simulated)'!$B196)*F$1)-EXP(-'PK parameters (simulated)'!$C196*F$1))</f>
        <v>3.5418204144117102</v>
      </c>
      <c r="G194">
        <f>'PK parameters (simulated)'!$G196*(EXP(-('PK parameters (simulated)'!$A196/'PK parameters (simulated)'!$B196)*G$1)-EXP(-'PK parameters (simulated)'!$C196*G$1))</f>
        <v>5.219989525740547</v>
      </c>
      <c r="H194">
        <f>'PK parameters (simulated)'!$G196*(EXP(-('PK parameters (simulated)'!$A196/'PK parameters (simulated)'!$B196)*H$1)-EXP(-'PK parameters (simulated)'!$C196*H$1))</f>
        <v>5.955820017118368</v>
      </c>
      <c r="I194">
        <f>'PK parameters (simulated)'!$G196*(EXP(-('PK parameters (simulated)'!$A196/'PK parameters (simulated)'!$B196)*I$1)-EXP(-'PK parameters (simulated)'!$C196*I$1))</f>
        <v>5.407762939530192</v>
      </c>
      <c r="J194">
        <f>'PK parameters (simulated)'!$G196*(EXP(-('PK parameters (simulated)'!$A196/'PK parameters (simulated)'!$B196)*J$1)-EXP(-'PK parameters (simulated)'!$C196*J$1))</f>
        <v>4.586846083791093</v>
      </c>
      <c r="K194">
        <f>'PK parameters (simulated)'!$G196*(EXP(-('PK parameters (simulated)'!$A196/'PK parameters (simulated)'!$B196)*K$1)-EXP(-'PK parameters (simulated)'!$C196*K$1))</f>
        <v>3.111675979310425</v>
      </c>
      <c r="L194">
        <f>'PK parameters (simulated)'!$G196*(EXP(-('PK parameters (simulated)'!$A196/'PK parameters (simulated)'!$B196)*L$1)-EXP(-'PK parameters (simulated)'!$C196*L$1))</f>
        <v>2.0723178597548344</v>
      </c>
      <c r="M194">
        <f>'PK parameters (simulated)'!$G196*(EXP(-('PK parameters (simulated)'!$A196/'PK parameters (simulated)'!$B196)*M$1)-EXP(-'PK parameters (simulated)'!$C196*M$1))</f>
        <v>0.9133606423101911</v>
      </c>
      <c r="N194">
        <f>'PK parameters (simulated)'!$G196*(EXP(-('PK parameters (simulated)'!$A196/'PK parameters (simulated)'!$B196)*N$1)-EXP(-'PK parameters (simulated)'!$C196*N$1))</f>
        <v>0.07804880789372659</v>
      </c>
      <c r="O194">
        <f>'PK parameters (simulated)'!$G196*(EXP(-('PK parameters (simulated)'!$A196/'PK parameters (simulated)'!$B196)*O$1)-EXP(-'PK parameters (simulated)'!$C196*O$1))</f>
        <v>0.006669339871109443</v>
      </c>
      <c r="P194">
        <f>'PK parameters (simulated)'!$G196*(EXP(-('PK parameters (simulated)'!$A196/'PK parameters (simulated)'!$B196)*P$1)-EXP(-'PK parameters (simulated)'!$C196*P$1))</f>
        <v>0.0005699010081486929</v>
      </c>
    </row>
    <row r="195" spans="2:16" ht="12.75">
      <c r="B195">
        <f>'PK parameters (simulated)'!$G197*(EXP(-('PK parameters (simulated)'!$A197/'PK parameters (simulated)'!$B197)*B$1)-EXP(-'PK parameters (simulated)'!$C197*B$1))</f>
        <v>0</v>
      </c>
      <c r="C195">
        <f>'PK parameters (simulated)'!$G197*(EXP(-('PK parameters (simulated)'!$A197/'PK parameters (simulated)'!$B197)*C$1)-EXP(-'PK parameters (simulated)'!$C197*C$1))</f>
        <v>0.17479260936685162</v>
      </c>
      <c r="D195">
        <f>'PK parameters (simulated)'!$G197*(EXP(-('PK parameters (simulated)'!$A197/'PK parameters (simulated)'!$B197)*D$1)-EXP(-'PK parameters (simulated)'!$C197*D$1))</f>
        <v>0.835183026717046</v>
      </c>
      <c r="E195">
        <f>'PK parameters (simulated)'!$G197*(EXP(-('PK parameters (simulated)'!$A197/'PK parameters (simulated)'!$B197)*E$1)-EXP(-'PK parameters (simulated)'!$C197*E$1))</f>
        <v>1.5795842045052166</v>
      </c>
      <c r="F195">
        <f>'PK parameters (simulated)'!$G197*(EXP(-('PK parameters (simulated)'!$A197/'PK parameters (simulated)'!$B197)*F$1)-EXP(-'PK parameters (simulated)'!$C197*F$1))</f>
        <v>3.810905714877015</v>
      </c>
      <c r="G195">
        <f>'PK parameters (simulated)'!$G197*(EXP(-('PK parameters (simulated)'!$A197/'PK parameters (simulated)'!$B197)*G$1)-EXP(-'PK parameters (simulated)'!$C197*G$1))</f>
        <v>5.591411654523095</v>
      </c>
      <c r="H195">
        <f>'PK parameters (simulated)'!$G197*(EXP(-('PK parameters (simulated)'!$A197/'PK parameters (simulated)'!$B197)*H$1)-EXP(-'PK parameters (simulated)'!$C197*H$1))</f>
        <v>6.37948073725735</v>
      </c>
      <c r="I195">
        <f>'PK parameters (simulated)'!$G197*(EXP(-('PK parameters (simulated)'!$A197/'PK parameters (simulated)'!$B197)*I$1)-EXP(-'PK parameters (simulated)'!$C197*I$1))</f>
        <v>5.847664301451332</v>
      </c>
      <c r="J195">
        <f>'PK parameters (simulated)'!$G197*(EXP(-('PK parameters (simulated)'!$A197/'PK parameters (simulated)'!$B197)*J$1)-EXP(-'PK parameters (simulated)'!$C197*J$1))</f>
        <v>5.039208964178526</v>
      </c>
      <c r="K195">
        <f>'PK parameters (simulated)'!$G197*(EXP(-('PK parameters (simulated)'!$A197/'PK parameters (simulated)'!$B197)*K$1)-EXP(-'PK parameters (simulated)'!$C197*K$1))</f>
        <v>3.5626895113517794</v>
      </c>
      <c r="L195">
        <f>'PK parameters (simulated)'!$G197*(EXP(-('PK parameters (simulated)'!$A197/'PK parameters (simulated)'!$B197)*L$1)-EXP(-'PK parameters (simulated)'!$C197*L$1))</f>
        <v>2.48415523703501</v>
      </c>
      <c r="M195">
        <f>'PK parameters (simulated)'!$G197*(EXP(-('PK parameters (simulated)'!$A197/'PK parameters (simulated)'!$B197)*M$1)-EXP(-'PK parameters (simulated)'!$C197*M$1))</f>
        <v>1.2029859266277643</v>
      </c>
      <c r="N195">
        <f>'PK parameters (simulated)'!$G197*(EXP(-('PK parameters (simulated)'!$A197/'PK parameters (simulated)'!$B197)*N$1)-EXP(-'PK parameters (simulated)'!$C197*N$1))</f>
        <v>0.13648347202043765</v>
      </c>
      <c r="O195">
        <f>'PK parameters (simulated)'!$G197*(EXP(-('PK parameters (simulated)'!$A197/'PK parameters (simulated)'!$B197)*O$1)-EXP(-'PK parameters (simulated)'!$C197*O$1))</f>
        <v>0.01548449029262471</v>
      </c>
      <c r="P195">
        <f>'PK parameters (simulated)'!$G197*(EXP(-('PK parameters (simulated)'!$A197/'PK parameters (simulated)'!$B197)*P$1)-EXP(-'PK parameters (simulated)'!$C197*P$1))</f>
        <v>0.0017567653875149671</v>
      </c>
    </row>
    <row r="196" spans="2:16" ht="12.75">
      <c r="B196">
        <f>'PK parameters (simulated)'!$G198*(EXP(-('PK parameters (simulated)'!$A198/'PK parameters (simulated)'!$B198)*B$1)-EXP(-'PK parameters (simulated)'!$C198*B$1))</f>
        <v>0</v>
      </c>
      <c r="C196">
        <f>'PK parameters (simulated)'!$G198*(EXP(-('PK parameters (simulated)'!$A198/'PK parameters (simulated)'!$B198)*C$1)-EXP(-'PK parameters (simulated)'!$C198*C$1))</f>
        <v>0.14048446589035085</v>
      </c>
      <c r="D196">
        <f>'PK parameters (simulated)'!$G198*(EXP(-('PK parameters (simulated)'!$A198/'PK parameters (simulated)'!$B198)*D$1)-EXP(-'PK parameters (simulated)'!$C198*D$1))</f>
        <v>0.6775203492924226</v>
      </c>
      <c r="E196">
        <f>'PK parameters (simulated)'!$G198*(EXP(-('PK parameters (simulated)'!$A198/'PK parameters (simulated)'!$B198)*E$1)-EXP(-'PK parameters (simulated)'!$C198*E$1))</f>
        <v>1.2960657856002578</v>
      </c>
      <c r="F196">
        <f>'PK parameters (simulated)'!$G198*(EXP(-('PK parameters (simulated)'!$A198/'PK parameters (simulated)'!$B198)*F$1)-EXP(-'PK parameters (simulated)'!$C198*F$1))</f>
        <v>3.2641066967005137</v>
      </c>
      <c r="G196">
        <f>'PK parameters (simulated)'!$G198*(EXP(-('PK parameters (simulated)'!$A198/'PK parameters (simulated)'!$B198)*G$1)-EXP(-'PK parameters (simulated)'!$C198*G$1))</f>
        <v>5.069194029427846</v>
      </c>
      <c r="H196">
        <f>'PK parameters (simulated)'!$G198*(EXP(-('PK parameters (simulated)'!$A198/'PK parameters (simulated)'!$B198)*H$1)-EXP(-'PK parameters (simulated)'!$C198*H$1))</f>
        <v>6.319044041973646</v>
      </c>
      <c r="I196">
        <f>'PK parameters (simulated)'!$G198*(EXP(-('PK parameters (simulated)'!$A198/'PK parameters (simulated)'!$B198)*I$1)-EXP(-'PK parameters (simulated)'!$C198*I$1))</f>
        <v>6.156201748908424</v>
      </c>
      <c r="J196">
        <f>'PK parameters (simulated)'!$G198*(EXP(-('PK parameters (simulated)'!$A198/'PK parameters (simulated)'!$B198)*J$1)-EXP(-'PK parameters (simulated)'!$C198*J$1))</f>
        <v>5.528919497161187</v>
      </c>
      <c r="K196">
        <f>'PK parameters (simulated)'!$G198*(EXP(-('PK parameters (simulated)'!$A198/'PK parameters (simulated)'!$B198)*K$1)-EXP(-'PK parameters (simulated)'!$C198*K$1))</f>
        <v>4.109373771501372</v>
      </c>
      <c r="L196">
        <f>'PK parameters (simulated)'!$G198*(EXP(-('PK parameters (simulated)'!$A198/'PK parameters (simulated)'!$B198)*L$1)-EXP(-'PK parameters (simulated)'!$C198*L$1))</f>
        <v>2.9583813654196556</v>
      </c>
      <c r="M196">
        <f>'PK parameters (simulated)'!$G198*(EXP(-('PK parameters (simulated)'!$A198/'PK parameters (simulated)'!$B198)*M$1)-EXP(-'PK parameters (simulated)'!$C198*M$1))</f>
        <v>1.5095254898179227</v>
      </c>
      <c r="N196">
        <f>'PK parameters (simulated)'!$G198*(EXP(-('PK parameters (simulated)'!$A198/'PK parameters (simulated)'!$B198)*N$1)-EXP(-'PK parameters (simulated)'!$C198*N$1))</f>
        <v>0.1990695576937953</v>
      </c>
      <c r="O196">
        <f>'PK parameters (simulated)'!$G198*(EXP(-('PK parameters (simulated)'!$A198/'PK parameters (simulated)'!$B198)*O$1)-EXP(-'PK parameters (simulated)'!$C198*O$1))</f>
        <v>0.026248878578743678</v>
      </c>
      <c r="P196">
        <f>'PK parameters (simulated)'!$G198*(EXP(-('PK parameters (simulated)'!$A198/'PK parameters (simulated)'!$B198)*P$1)-EXP(-'PK parameters (simulated)'!$C198*P$1))</f>
        <v>0.0034611199327572026</v>
      </c>
    </row>
    <row r="197" spans="2:16" ht="12.75">
      <c r="B197">
        <f>'PK parameters (simulated)'!$G199*(EXP(-('PK parameters (simulated)'!$A199/'PK parameters (simulated)'!$B199)*B$1)-EXP(-'PK parameters (simulated)'!$C199*B$1))</f>
        <v>0</v>
      </c>
      <c r="C197">
        <f>'PK parameters (simulated)'!$G199*(EXP(-('PK parameters (simulated)'!$A199/'PK parameters (simulated)'!$B199)*C$1)-EXP(-'PK parameters (simulated)'!$C199*C$1))</f>
        <v>0.13327370437553426</v>
      </c>
      <c r="D197">
        <f>'PK parameters (simulated)'!$G199*(EXP(-('PK parameters (simulated)'!$A199/'PK parameters (simulated)'!$B199)*D$1)-EXP(-'PK parameters (simulated)'!$C199*D$1))</f>
        <v>0.6419293195370804</v>
      </c>
      <c r="E197">
        <f>'PK parameters (simulated)'!$G199*(EXP(-('PK parameters (simulated)'!$A199/'PK parameters (simulated)'!$B199)*E$1)-EXP(-'PK parameters (simulated)'!$C199*E$1))</f>
        <v>1.2260142022232683</v>
      </c>
      <c r="F197">
        <f>'PK parameters (simulated)'!$G199*(EXP(-('PK parameters (simulated)'!$A199/'PK parameters (simulated)'!$B199)*F$1)-EXP(-'PK parameters (simulated)'!$C199*F$1))</f>
        <v>3.0673798661357425</v>
      </c>
      <c r="G197">
        <f>'PK parameters (simulated)'!$G199*(EXP(-('PK parameters (simulated)'!$A199/'PK parameters (simulated)'!$B199)*G$1)-EXP(-'PK parameters (simulated)'!$C199*G$1))</f>
        <v>4.714206040871298</v>
      </c>
      <c r="H197">
        <f>'PK parameters (simulated)'!$G199*(EXP(-('PK parameters (simulated)'!$A199/'PK parameters (simulated)'!$B199)*H$1)-EXP(-'PK parameters (simulated)'!$C199*H$1))</f>
        <v>5.744518135862444</v>
      </c>
      <c r="I197">
        <f>'PK parameters (simulated)'!$G199*(EXP(-('PK parameters (simulated)'!$A199/'PK parameters (simulated)'!$B199)*I$1)-EXP(-'PK parameters (simulated)'!$C199*I$1))</f>
        <v>5.459061750363505</v>
      </c>
      <c r="J197">
        <f>'PK parameters (simulated)'!$G199*(EXP(-('PK parameters (simulated)'!$A199/'PK parameters (simulated)'!$B199)*J$1)-EXP(-'PK parameters (simulated)'!$C199*J$1))</f>
        <v>4.77443600495293</v>
      </c>
      <c r="K197">
        <f>'PK parameters (simulated)'!$G199*(EXP(-('PK parameters (simulated)'!$A199/'PK parameters (simulated)'!$B199)*K$1)-EXP(-'PK parameters (simulated)'!$C199*K$1))</f>
        <v>3.354392883573776</v>
      </c>
      <c r="L197">
        <f>'PK parameters (simulated)'!$G199*(EXP(-('PK parameters (simulated)'!$A199/'PK parameters (simulated)'!$B199)*L$1)-EXP(-'PK parameters (simulated)'!$C199*L$1))</f>
        <v>2.277803311266387</v>
      </c>
      <c r="M197">
        <f>'PK parameters (simulated)'!$G199*(EXP(-('PK parameters (simulated)'!$A199/'PK parameters (simulated)'!$B199)*M$1)-EXP(-'PK parameters (simulated)'!$C199*M$1))</f>
        <v>1.032196301356842</v>
      </c>
      <c r="N197">
        <f>'PK parameters (simulated)'!$G199*(EXP(-('PK parameters (simulated)'!$A199/'PK parameters (simulated)'!$B199)*N$1)-EXP(-'PK parameters (simulated)'!$C199*N$1))</f>
        <v>0.09521893115462815</v>
      </c>
      <c r="O197">
        <f>'PK parameters (simulated)'!$G199*(EXP(-('PK parameters (simulated)'!$A199/'PK parameters (simulated)'!$B199)*O$1)-EXP(-'PK parameters (simulated)'!$C199*O$1))</f>
        <v>0.008782302029828734</v>
      </c>
      <c r="P197">
        <f>'PK parameters (simulated)'!$G199*(EXP(-('PK parameters (simulated)'!$A199/'PK parameters (simulated)'!$B199)*P$1)-EXP(-'PK parameters (simulated)'!$C199*P$1))</f>
        <v>0.0008100156728225363</v>
      </c>
    </row>
    <row r="198" spans="2:16" ht="12.75">
      <c r="B198">
        <f>'PK parameters (simulated)'!$G200*(EXP(-('PK parameters (simulated)'!$A200/'PK parameters (simulated)'!$B200)*B$1)-EXP(-'PK parameters (simulated)'!$C200*B$1))</f>
        <v>0</v>
      </c>
      <c r="C198">
        <f>'PK parameters (simulated)'!$G200*(EXP(-('PK parameters (simulated)'!$A200/'PK parameters (simulated)'!$B200)*C$1)-EXP(-'PK parameters (simulated)'!$C200*C$1))</f>
        <v>0.1060197453808744</v>
      </c>
      <c r="D198">
        <f>'PK parameters (simulated)'!$G200*(EXP(-('PK parameters (simulated)'!$A200/'PK parameters (simulated)'!$B200)*D$1)-EXP(-'PK parameters (simulated)'!$C200*D$1))</f>
        <v>0.5120240401640769</v>
      </c>
      <c r="E198">
        <f>'PK parameters (simulated)'!$G200*(EXP(-('PK parameters (simulated)'!$A200/'PK parameters (simulated)'!$B200)*E$1)-EXP(-'PK parameters (simulated)'!$C200*E$1))</f>
        <v>0.9811641077583736</v>
      </c>
      <c r="F198">
        <f>'PK parameters (simulated)'!$G200*(EXP(-('PK parameters (simulated)'!$A200/'PK parameters (simulated)'!$B200)*F$1)-EXP(-'PK parameters (simulated)'!$C200*F$1))</f>
        <v>2.4871047185825597</v>
      </c>
      <c r="G198">
        <f>'PK parameters (simulated)'!$G200*(EXP(-('PK parameters (simulated)'!$A200/'PK parameters (simulated)'!$B200)*G$1)-EXP(-'PK parameters (simulated)'!$C200*G$1))</f>
        <v>3.895694238711313</v>
      </c>
      <c r="H198">
        <f>'PK parameters (simulated)'!$G200*(EXP(-('PK parameters (simulated)'!$A200/'PK parameters (simulated)'!$B200)*H$1)-EXP(-'PK parameters (simulated)'!$C200*H$1))</f>
        <v>4.920473744264414</v>
      </c>
      <c r="I198">
        <f>'PK parameters (simulated)'!$G200*(EXP(-('PK parameters (simulated)'!$A200/'PK parameters (simulated)'!$B200)*I$1)-EXP(-'PK parameters (simulated)'!$C200*I$1))</f>
        <v>4.834678458227559</v>
      </c>
      <c r="J198">
        <f>'PK parameters (simulated)'!$G200*(EXP(-('PK parameters (simulated)'!$A200/'PK parameters (simulated)'!$B200)*J$1)-EXP(-'PK parameters (simulated)'!$C200*J$1))</f>
        <v>4.363260461364707</v>
      </c>
      <c r="K198">
        <f>'PK parameters (simulated)'!$G200*(EXP(-('PK parameters (simulated)'!$A200/'PK parameters (simulated)'!$B200)*K$1)-EXP(-'PK parameters (simulated)'!$C200*K$1))</f>
        <v>3.2515752453561295</v>
      </c>
      <c r="L198">
        <f>'PK parameters (simulated)'!$G200*(EXP(-('PK parameters (simulated)'!$A200/'PK parameters (simulated)'!$B200)*L$1)-EXP(-'PK parameters (simulated)'!$C200*L$1))</f>
        <v>2.335717838000798</v>
      </c>
      <c r="M198">
        <f>'PK parameters (simulated)'!$G200*(EXP(-('PK parameters (simulated)'!$A200/'PK parameters (simulated)'!$B200)*M$1)-EXP(-'PK parameters (simulated)'!$C200*M$1))</f>
        <v>1.181609954651098</v>
      </c>
      <c r="N198">
        <f>'PK parameters (simulated)'!$G200*(EXP(-('PK parameters (simulated)'!$A200/'PK parameters (simulated)'!$B200)*N$1)-EXP(-'PK parameters (simulated)'!$C200*N$1))</f>
        <v>0.15136710540127535</v>
      </c>
      <c r="O198">
        <f>'PK parameters (simulated)'!$G200*(EXP(-('PK parameters (simulated)'!$A200/'PK parameters (simulated)'!$B200)*O$1)-EXP(-'PK parameters (simulated)'!$C200*O$1))</f>
        <v>0.019385874733499262</v>
      </c>
      <c r="P198">
        <f>'PK parameters (simulated)'!$G200*(EXP(-('PK parameters (simulated)'!$A200/'PK parameters (simulated)'!$B200)*P$1)-EXP(-'PK parameters (simulated)'!$C200*P$1))</f>
        <v>0.002482785918711359</v>
      </c>
    </row>
    <row r="199" spans="2:16" ht="12.75">
      <c r="B199">
        <f>'PK parameters (simulated)'!$G201*(EXP(-('PK parameters (simulated)'!$A201/'PK parameters (simulated)'!$B201)*B$1)-EXP(-'PK parameters (simulated)'!$C201*B$1))</f>
        <v>0</v>
      </c>
      <c r="C199">
        <f>'PK parameters (simulated)'!$G201*(EXP(-('PK parameters (simulated)'!$A201/'PK parameters (simulated)'!$B201)*C$1)-EXP(-'PK parameters (simulated)'!$C201*C$1))</f>
        <v>0.17101786685677198</v>
      </c>
      <c r="D199">
        <f>'PK parameters (simulated)'!$G201*(EXP(-('PK parameters (simulated)'!$A201/'PK parameters (simulated)'!$B201)*D$1)-EXP(-'PK parameters (simulated)'!$C201*D$1))</f>
        <v>0.8220524715535127</v>
      </c>
      <c r="E199">
        <f>'PK parameters (simulated)'!$G201*(EXP(-('PK parameters (simulated)'!$A201/'PK parameters (simulated)'!$B201)*E$1)-EXP(-'PK parameters (simulated)'!$C201*E$1))</f>
        <v>1.5661409302685476</v>
      </c>
      <c r="F199">
        <f>'PK parameters (simulated)'!$G201*(EXP(-('PK parameters (simulated)'!$A201/'PK parameters (simulated)'!$B201)*F$1)-EXP(-'PK parameters (simulated)'!$C201*F$1))</f>
        <v>3.8825448303194685</v>
      </c>
      <c r="G199">
        <f>'PK parameters (simulated)'!$G201*(EXP(-('PK parameters (simulated)'!$A201/'PK parameters (simulated)'!$B201)*G$1)-EXP(-'PK parameters (simulated)'!$C201*G$1))</f>
        <v>5.898303092471801</v>
      </c>
      <c r="H199">
        <f>'PK parameters (simulated)'!$G201*(EXP(-('PK parameters (simulated)'!$A201/'PK parameters (simulated)'!$B201)*H$1)-EXP(-'PK parameters (simulated)'!$C201*H$1))</f>
        <v>7.074857538897751</v>
      </c>
      <c r="I199">
        <f>'PK parameters (simulated)'!$G201*(EXP(-('PK parameters (simulated)'!$A201/'PK parameters (simulated)'!$B201)*I$1)-EXP(-'PK parameters (simulated)'!$C201*I$1))</f>
        <v>6.674351950573299</v>
      </c>
      <c r="J199">
        <f>'PK parameters (simulated)'!$G201*(EXP(-('PK parameters (simulated)'!$A201/'PK parameters (simulated)'!$B201)*J$1)-EXP(-'PK parameters (simulated)'!$C201*J$1))</f>
        <v>5.832560001125912</v>
      </c>
      <c r="K199">
        <f>'PK parameters (simulated)'!$G201*(EXP(-('PK parameters (simulated)'!$A201/'PK parameters (simulated)'!$B201)*K$1)-EXP(-'PK parameters (simulated)'!$C201*K$1))</f>
        <v>4.140887080771302</v>
      </c>
      <c r="L199">
        <f>'PK parameters (simulated)'!$G201*(EXP(-('PK parameters (simulated)'!$A201/'PK parameters (simulated)'!$B201)*L$1)-EXP(-'PK parameters (simulated)'!$C201*L$1))</f>
        <v>2.8634716498573005</v>
      </c>
      <c r="M199">
        <f>'PK parameters (simulated)'!$G201*(EXP(-('PK parameters (simulated)'!$A201/'PK parameters (simulated)'!$B201)*M$1)-EXP(-'PK parameters (simulated)'!$C201*M$1))</f>
        <v>1.3538885195287447</v>
      </c>
      <c r="N199">
        <f>'PK parameters (simulated)'!$G201*(EXP(-('PK parameters (simulated)'!$A201/'PK parameters (simulated)'!$B201)*N$1)-EXP(-'PK parameters (simulated)'!$C201*N$1))</f>
        <v>0.14245685670499084</v>
      </c>
      <c r="O199">
        <f>'PK parameters (simulated)'!$G201*(EXP(-('PK parameters (simulated)'!$A201/'PK parameters (simulated)'!$B201)*O$1)-EXP(-'PK parameters (simulated)'!$C201*O$1))</f>
        <v>0.014988429737161328</v>
      </c>
      <c r="P199">
        <f>'PK parameters (simulated)'!$G201*(EXP(-('PK parameters (simulated)'!$A201/'PK parameters (simulated)'!$B201)*P$1)-EXP(-'PK parameters (simulated)'!$C201*P$1))</f>
        <v>0.0015769899060658463</v>
      </c>
    </row>
    <row r="200" spans="2:16" ht="12.75">
      <c r="B200">
        <f>'PK parameters (simulated)'!$G202*(EXP(-('PK parameters (simulated)'!$A202/'PK parameters (simulated)'!$B202)*B$1)-EXP(-'PK parameters (simulated)'!$C202*B$1))</f>
        <v>0</v>
      </c>
      <c r="C200">
        <f>'PK parameters (simulated)'!$G202*(EXP(-('PK parameters (simulated)'!$A202/'PK parameters (simulated)'!$B202)*C$1)-EXP(-'PK parameters (simulated)'!$C202*C$1))</f>
        <v>0.16507211634582675</v>
      </c>
      <c r="D200">
        <f>'PK parameters (simulated)'!$G202*(EXP(-('PK parameters (simulated)'!$A202/'PK parameters (simulated)'!$B202)*D$1)-EXP(-'PK parameters (simulated)'!$C202*D$1))</f>
        <v>0.7911700898607849</v>
      </c>
      <c r="E200">
        <f>'PK parameters (simulated)'!$G202*(EXP(-('PK parameters (simulated)'!$A202/'PK parameters (simulated)'!$B202)*E$1)-EXP(-'PK parameters (simulated)'!$C202*E$1))</f>
        <v>1.5018918729260247</v>
      </c>
      <c r="F200">
        <f>'PK parameters (simulated)'!$G202*(EXP(-('PK parameters (simulated)'!$A202/'PK parameters (simulated)'!$B202)*F$1)-EXP(-'PK parameters (simulated)'!$C202*F$1))</f>
        <v>3.6714858895232596</v>
      </c>
      <c r="G200">
        <f>'PK parameters (simulated)'!$G202*(EXP(-('PK parameters (simulated)'!$A202/'PK parameters (simulated)'!$B202)*G$1)-EXP(-'PK parameters (simulated)'!$C202*G$1))</f>
        <v>5.467913757166038</v>
      </c>
      <c r="H200">
        <f>'PK parameters (simulated)'!$G202*(EXP(-('PK parameters (simulated)'!$A202/'PK parameters (simulated)'!$B202)*H$1)-EXP(-'PK parameters (simulated)'!$C202*H$1))</f>
        <v>6.327006014622335</v>
      </c>
      <c r="I200">
        <f>'PK parameters (simulated)'!$G202*(EXP(-('PK parameters (simulated)'!$A202/'PK parameters (simulated)'!$B202)*I$1)-EXP(-'PK parameters (simulated)'!$C202*I$1))</f>
        <v>5.782601444189136</v>
      </c>
      <c r="J200">
        <f>'PK parameters (simulated)'!$G202*(EXP(-('PK parameters (simulated)'!$A202/'PK parameters (simulated)'!$B202)*J$1)-EXP(-'PK parameters (simulated)'!$C202*J$1))</f>
        <v>4.910945146779524</v>
      </c>
      <c r="K200">
        <f>'PK parameters (simulated)'!$G202*(EXP(-('PK parameters (simulated)'!$A202/'PK parameters (simulated)'!$B202)*K$1)-EXP(-'PK parameters (simulated)'!$C202*K$1))</f>
        <v>3.310934590081945</v>
      </c>
      <c r="L200">
        <f>'PK parameters (simulated)'!$G202*(EXP(-('PK parameters (simulated)'!$A202/'PK parameters (simulated)'!$B202)*L$1)-EXP(-'PK parameters (simulated)'!$C202*L$1))</f>
        <v>2.1811291789692517</v>
      </c>
      <c r="M200">
        <f>'PK parameters (simulated)'!$G202*(EXP(-('PK parameters (simulated)'!$A202/'PK parameters (simulated)'!$B202)*M$1)-EXP(-'PK parameters (simulated)'!$C202*M$1))</f>
        <v>0.937940870257558</v>
      </c>
      <c r="N200">
        <f>'PK parameters (simulated)'!$G202*(EXP(-('PK parameters (simulated)'!$A202/'PK parameters (simulated)'!$B202)*N$1)-EXP(-'PK parameters (simulated)'!$C202*N$1))</f>
        <v>0.07433985371625265</v>
      </c>
      <c r="O200">
        <f>'PK parameters (simulated)'!$G202*(EXP(-('PK parameters (simulated)'!$A202/'PK parameters (simulated)'!$B202)*O$1)-EXP(-'PK parameters (simulated)'!$C202*O$1))</f>
        <v>0.005891839741352093</v>
      </c>
      <c r="P200">
        <f>'PK parameters (simulated)'!$G202*(EXP(-('PK parameters (simulated)'!$A202/'PK parameters (simulated)'!$B202)*P$1)-EXP(-'PK parameters (simulated)'!$C202*P$1))</f>
        <v>0.0004669605030024262</v>
      </c>
    </row>
    <row r="201" spans="2:16" ht="12.75">
      <c r="B201">
        <f>'PK parameters (simulated)'!$G203*(EXP(-('PK parameters (simulated)'!$A203/'PK parameters (simulated)'!$B203)*B$1)-EXP(-'PK parameters (simulated)'!$C203*B$1))</f>
        <v>0</v>
      </c>
      <c r="C201">
        <f>'PK parameters (simulated)'!$G203*(EXP(-('PK parameters (simulated)'!$A203/'PK parameters (simulated)'!$B203)*C$1)-EXP(-'PK parameters (simulated)'!$C203*C$1))</f>
        <v>0.2069189807795562</v>
      </c>
      <c r="D201">
        <f>'PK parameters (simulated)'!$G203*(EXP(-('PK parameters (simulated)'!$A203/'PK parameters (simulated)'!$B203)*D$1)-EXP(-'PK parameters (simulated)'!$C203*D$1))</f>
        <v>0.9864473017579867</v>
      </c>
      <c r="E201">
        <f>'PK parameters (simulated)'!$G203*(EXP(-('PK parameters (simulated)'!$A203/'PK parameters (simulated)'!$B203)*E$1)-EXP(-'PK parameters (simulated)'!$C203*E$1))</f>
        <v>1.8599443975824703</v>
      </c>
      <c r="F201">
        <f>'PK parameters (simulated)'!$G203*(EXP(-('PK parameters (simulated)'!$A203/'PK parameters (simulated)'!$B203)*F$1)-EXP(-'PK parameters (simulated)'!$C203*F$1))</f>
        <v>4.420790430744559</v>
      </c>
      <c r="G201">
        <f>'PK parameters (simulated)'!$G203*(EXP(-('PK parameters (simulated)'!$A203/'PK parameters (simulated)'!$B203)*G$1)-EXP(-'PK parameters (simulated)'!$C203*G$1))</f>
        <v>6.293584533182694</v>
      </c>
      <c r="H201">
        <f>'PK parameters (simulated)'!$G203*(EXP(-('PK parameters (simulated)'!$A203/'PK parameters (simulated)'!$B203)*H$1)-EXP(-'PK parameters (simulated)'!$C203*H$1))</f>
        <v>6.588990305191789</v>
      </c>
      <c r="I201">
        <f>'PK parameters (simulated)'!$G203*(EXP(-('PK parameters (simulated)'!$A203/'PK parameters (simulated)'!$B203)*I$1)-EXP(-'PK parameters (simulated)'!$C203*I$1))</f>
        <v>5.387806627007861</v>
      </c>
      <c r="J201">
        <f>'PK parameters (simulated)'!$G203*(EXP(-('PK parameters (simulated)'!$A203/'PK parameters (simulated)'!$B203)*J$1)-EXP(-'PK parameters (simulated)'!$C203*J$1))</f>
        <v>4.059345124999426</v>
      </c>
      <c r="K201">
        <f>'PK parameters (simulated)'!$G203*(EXP(-('PK parameters (simulated)'!$A203/'PK parameters (simulated)'!$B203)*K$1)-EXP(-'PK parameters (simulated)'!$C203*K$1))</f>
        <v>2.1213581019546246</v>
      </c>
      <c r="L201">
        <f>'PK parameters (simulated)'!$G203*(EXP(-('PK parameters (simulated)'!$A203/'PK parameters (simulated)'!$B203)*L$1)-EXP(-'PK parameters (simulated)'!$C203*L$1))</f>
        <v>1.073109622677386</v>
      </c>
      <c r="M201">
        <f>'PK parameters (simulated)'!$G203*(EXP(-('PK parameters (simulated)'!$A203/'PK parameters (simulated)'!$B203)*M$1)-EXP(-'PK parameters (simulated)'!$C203*M$1))</f>
        <v>0.27021452808617297</v>
      </c>
      <c r="N201">
        <f>'PK parameters (simulated)'!$G203*(EXP(-('PK parameters (simulated)'!$A203/'PK parameters (simulated)'!$B203)*N$1)-EXP(-'PK parameters (simulated)'!$C203*N$1))</f>
        <v>0.004281002805966512</v>
      </c>
      <c r="O201">
        <f>'PK parameters (simulated)'!$G203*(EXP(-('PK parameters (simulated)'!$A203/'PK parameters (simulated)'!$B203)*O$1)-EXP(-'PK parameters (simulated)'!$C203*O$1))</f>
        <v>6.781396507026838E-05</v>
      </c>
      <c r="P201">
        <f>'PK parameters (simulated)'!$G203*(EXP(-('PK parameters (simulated)'!$A203/'PK parameters (simulated)'!$B203)*P$1)-EXP(-'PK parameters (simulated)'!$C203*P$1))</f>
        <v>1.0742188149856822E-06</v>
      </c>
    </row>
  </sheetData>
  <sheetProtection password="CA20" sheet="1" objects="1" scenarios="1" selectLockedCell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U204"/>
  <sheetViews>
    <sheetView workbookViewId="0" topLeftCell="AS2">
      <selection activeCell="A2" sqref="A2:AU204"/>
    </sheetView>
  </sheetViews>
  <sheetFormatPr defaultColWidth="11.421875" defaultRowHeight="12.75"/>
  <cols>
    <col min="1" max="14" width="9.140625" style="0" customWidth="1"/>
    <col min="15" max="23" width="6.7109375" style="0" customWidth="1"/>
    <col min="24" max="16384" width="9.140625" style="0" customWidth="1"/>
  </cols>
  <sheetData>
    <row r="1" spans="1:46" ht="12.75">
      <c r="A1" t="s">
        <v>15</v>
      </c>
      <c r="B1">
        <f>'balance sheet'!F2</f>
        <v>0.03125</v>
      </c>
      <c r="C1">
        <f>'balance sheet'!G2</f>
        <v>0.0625</v>
      </c>
      <c r="D1">
        <f>'balance sheet'!H2</f>
        <v>0.125</v>
      </c>
      <c r="E1">
        <f>'balance sheet'!I2</f>
        <v>0.25</v>
      </c>
      <c r="F1">
        <f>'balance sheet'!J2</f>
        <v>0.5</v>
      </c>
      <c r="G1">
        <f>'balance sheet'!K2</f>
        <v>1</v>
      </c>
      <c r="H1">
        <f>'balance sheet'!L2</f>
        <v>2</v>
      </c>
      <c r="I1">
        <f>'balance sheet'!M2</f>
        <v>4</v>
      </c>
      <c r="J1">
        <f>'balance sheet'!N2</f>
        <v>8</v>
      </c>
      <c r="M1" t="s">
        <v>15</v>
      </c>
      <c r="O1">
        <f>B1</f>
        <v>0.03125</v>
      </c>
      <c r="P1">
        <f aca="true" t="shared" si="0" ref="P1:W2">C1</f>
        <v>0.0625</v>
      </c>
      <c r="Q1">
        <f t="shared" si="0"/>
        <v>0.125</v>
      </c>
      <c r="R1">
        <f t="shared" si="0"/>
        <v>0.25</v>
      </c>
      <c r="S1">
        <f t="shared" si="0"/>
        <v>0.5</v>
      </c>
      <c r="T1">
        <f t="shared" si="0"/>
        <v>1</v>
      </c>
      <c r="U1">
        <f t="shared" si="0"/>
        <v>2</v>
      </c>
      <c r="V1">
        <f t="shared" si="0"/>
        <v>4</v>
      </c>
      <c r="W1">
        <f t="shared" si="0"/>
        <v>8</v>
      </c>
      <c r="Z1">
        <v>0.03125</v>
      </c>
      <c r="AA1">
        <v>0.0625</v>
      </c>
      <c r="AB1">
        <v>0.125</v>
      </c>
      <c r="AC1">
        <v>0.25</v>
      </c>
      <c r="AD1">
        <v>0.5</v>
      </c>
      <c r="AE1">
        <v>1</v>
      </c>
      <c r="AF1">
        <v>2</v>
      </c>
      <c r="AG1">
        <v>4</v>
      </c>
      <c r="AH1">
        <v>8</v>
      </c>
      <c r="AJ1" t="s">
        <v>15</v>
      </c>
      <c r="AL1">
        <f>B1</f>
        <v>0.03125</v>
      </c>
      <c r="AM1">
        <f aca="true" t="shared" si="1" ref="AM1:AT2">C1</f>
        <v>0.0625</v>
      </c>
      <c r="AN1">
        <f t="shared" si="1"/>
        <v>0.125</v>
      </c>
      <c r="AO1">
        <f t="shared" si="1"/>
        <v>0.25</v>
      </c>
      <c r="AP1">
        <f t="shared" si="1"/>
        <v>0.5</v>
      </c>
      <c r="AQ1">
        <f t="shared" si="1"/>
        <v>1</v>
      </c>
      <c r="AR1">
        <f t="shared" si="1"/>
        <v>2</v>
      </c>
      <c r="AS1">
        <f t="shared" si="1"/>
        <v>4</v>
      </c>
      <c r="AT1">
        <f t="shared" si="1"/>
        <v>8</v>
      </c>
    </row>
    <row r="2" spans="1:46" ht="12.75">
      <c r="A2" t="s">
        <v>16</v>
      </c>
      <c r="B2" s="3">
        <f>'balance sheet'!F3</f>
        <v>0</v>
      </c>
      <c r="C2" s="3">
        <f>'balance sheet'!G3</f>
        <v>0.1</v>
      </c>
      <c r="D2" s="3">
        <f>'balance sheet'!H3</f>
        <v>0.5</v>
      </c>
      <c r="E2" s="3">
        <f>'balance sheet'!I3</f>
        <v>0.3</v>
      </c>
      <c r="F2" s="3">
        <f>'balance sheet'!J3</f>
        <v>0</v>
      </c>
      <c r="G2" s="3">
        <f>'balance sheet'!K3</f>
        <v>0.1</v>
      </c>
      <c r="H2" s="3">
        <f>'balance sheet'!L3</f>
        <v>0</v>
      </c>
      <c r="I2" s="3">
        <f>'balance sheet'!M3</f>
        <v>0</v>
      </c>
      <c r="J2" s="3">
        <f>'balance sheet'!N3</f>
        <v>0</v>
      </c>
      <c r="M2" t="s">
        <v>16</v>
      </c>
      <c r="O2" s="3">
        <f>B2</f>
        <v>0</v>
      </c>
      <c r="P2" s="3">
        <f t="shared" si="0"/>
        <v>0.1</v>
      </c>
      <c r="Q2" s="3">
        <f t="shared" si="0"/>
        <v>0.5</v>
      </c>
      <c r="R2" s="3">
        <f t="shared" si="0"/>
        <v>0.3</v>
      </c>
      <c r="S2" s="3">
        <f t="shared" si="0"/>
        <v>0</v>
      </c>
      <c r="T2" s="3">
        <f t="shared" si="0"/>
        <v>0.1</v>
      </c>
      <c r="U2" s="3">
        <f t="shared" si="0"/>
        <v>0</v>
      </c>
      <c r="V2" s="3">
        <f t="shared" si="0"/>
        <v>0</v>
      </c>
      <c r="W2" s="3">
        <f t="shared" si="0"/>
        <v>0</v>
      </c>
      <c r="AJ2" t="s">
        <v>16</v>
      </c>
      <c r="AL2">
        <f>B2</f>
        <v>0</v>
      </c>
      <c r="AM2">
        <f t="shared" si="1"/>
        <v>0.1</v>
      </c>
      <c r="AN2">
        <f t="shared" si="1"/>
        <v>0.5</v>
      </c>
      <c r="AO2">
        <f t="shared" si="1"/>
        <v>0.3</v>
      </c>
      <c r="AP2">
        <f t="shared" si="1"/>
        <v>0</v>
      </c>
      <c r="AQ2">
        <f t="shared" si="1"/>
        <v>0.1</v>
      </c>
      <c r="AR2">
        <f t="shared" si="1"/>
        <v>0</v>
      </c>
      <c r="AS2">
        <f t="shared" si="1"/>
        <v>0</v>
      </c>
      <c r="AT2">
        <f t="shared" si="1"/>
        <v>0</v>
      </c>
    </row>
    <row r="3" spans="2:23" ht="12.75">
      <c r="B3" s="3"/>
      <c r="C3" s="3"/>
      <c r="D3" s="3"/>
      <c r="E3" s="3"/>
      <c r="F3" s="3"/>
      <c r="G3" s="3"/>
      <c r="H3" s="3"/>
      <c r="I3" s="3"/>
      <c r="J3" s="3"/>
      <c r="O3" s="3"/>
      <c r="P3" s="3"/>
      <c r="Q3" s="3"/>
      <c r="R3" s="3"/>
      <c r="S3" s="3"/>
      <c r="T3" s="3"/>
      <c r="U3" s="3"/>
      <c r="V3" s="3"/>
      <c r="W3" s="3"/>
    </row>
    <row r="5" spans="2:47" ht="12.75">
      <c r="B5">
        <f>'PK parameters (simulated)'!$F4/'PK PD AUCMIC'!B$1</f>
        <v>1238.5230931162034</v>
      </c>
      <c r="C5">
        <f>'PK parameters (simulated)'!$F4/'PK PD AUCMIC'!C$1</f>
        <v>619.2615465581017</v>
      </c>
      <c r="D5">
        <f>'PK parameters (simulated)'!$F4/'PK PD AUCMIC'!D$1</f>
        <v>309.63077327905086</v>
      </c>
      <c r="E5">
        <f>'PK parameters (simulated)'!$F4/'PK PD AUCMIC'!E$1</f>
        <v>154.81538663952543</v>
      </c>
      <c r="F5">
        <f>'PK parameters (simulated)'!$F4/'PK PD AUCMIC'!F$1</f>
        <v>77.40769331976271</v>
      </c>
      <c r="G5">
        <f>'PK parameters (simulated)'!$F4/'PK PD AUCMIC'!G$1</f>
        <v>38.70384665988136</v>
      </c>
      <c r="H5">
        <f>'PK parameters (simulated)'!$F4/'PK PD AUCMIC'!H$1</f>
        <v>19.35192332994068</v>
      </c>
      <c r="I5">
        <f>'PK parameters (simulated)'!$F4/'PK PD AUCMIC'!I$1</f>
        <v>9.67596166497034</v>
      </c>
      <c r="J5">
        <f>'PK parameters (simulated)'!$F4/'PK PD AUCMIC'!J$1</f>
        <v>4.83798083248517</v>
      </c>
      <c r="M5">
        <v>1</v>
      </c>
      <c r="N5" s="3">
        <f>SUM(Z5:AH5)/200</f>
        <v>1</v>
      </c>
      <c r="O5" s="6">
        <f>COUNTIF($B$5:$B$204,"&gt;1")</f>
        <v>200</v>
      </c>
      <c r="P5" s="6">
        <f>COUNTIF($C$5:$C$204,"&gt;1")</f>
        <v>200</v>
      </c>
      <c r="Q5" s="6">
        <f>COUNTIF($D$5:$D$204,"&gt;1")</f>
        <v>200</v>
      </c>
      <c r="R5" s="6">
        <f>COUNTIF($E$5:$E$204,"&gt;1")</f>
        <v>200</v>
      </c>
      <c r="S5" s="6">
        <f>COUNTIF($F$5:$F$204,"&gt;1")</f>
        <v>200</v>
      </c>
      <c r="T5" s="6">
        <f>COUNTIF($G$5:$G$204,"&gt;1")</f>
        <v>200</v>
      </c>
      <c r="U5" s="6">
        <f>COUNTIF($H$5:$H$204,"&gt;1")</f>
        <v>200</v>
      </c>
      <c r="V5" s="6">
        <f>COUNTIF($I$5:$I$204,"&gt;1")</f>
        <v>200</v>
      </c>
      <c r="W5" s="6">
        <f>COUNTIF($J$5:$J$204,"&gt;1")</f>
        <v>200</v>
      </c>
      <c r="Z5">
        <f aca="true" t="shared" si="2" ref="Z5:AH5">O5*O$2</f>
        <v>0</v>
      </c>
      <c r="AA5">
        <f t="shared" si="2"/>
        <v>20</v>
      </c>
      <c r="AB5">
        <f t="shared" si="2"/>
        <v>100</v>
      </c>
      <c r="AC5">
        <f t="shared" si="2"/>
        <v>60</v>
      </c>
      <c r="AD5">
        <f t="shared" si="2"/>
        <v>0</v>
      </c>
      <c r="AE5">
        <f t="shared" si="2"/>
        <v>20</v>
      </c>
      <c r="AF5">
        <f t="shared" si="2"/>
        <v>0</v>
      </c>
      <c r="AG5">
        <f t="shared" si="2"/>
        <v>0</v>
      </c>
      <c r="AH5">
        <f t="shared" si="2"/>
        <v>0</v>
      </c>
      <c r="AL5">
        <f>AL$2*NORMSDIST(((LN($M5*AL$1)-LN('balance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">
        <f>AM$2*NORMSDIST(((LN($M5*AM$1)-LN('balance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5">
        <f>AN$2*NORMSDIST(((LN($M5*AN$1)-LN('balance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5">
        <f>AO$2*NORMSDIST(((LN($M5*AO$1)-LN('balance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5">
        <f>AP$2*NORMSDIST(((LN($M5*AP$1)-LN('balance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">
        <f>AQ$2*NORMSDIST(((LN($M5*AQ$1)-LN('balance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R5">
        <f>AR$2*NORMSDIST(((LN($M5*AR$1)-LN('balance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">
        <f>AS$2*NORMSDIST(((LN($M5*AS$1)-LN('balance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">
        <f>AT$2*NORMSDIST(((LN($M5*AT$1)-LN('balance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">
        <f>1-SUM(AL5:AT5)</f>
        <v>1</v>
      </c>
    </row>
    <row r="6" spans="2:47" ht="12.75">
      <c r="B6">
        <f>'PK parameters (simulated)'!$F5/'PK PD AUCMIC'!B$1</f>
        <v>1136.8274988971687</v>
      </c>
      <c r="C6">
        <f>'PK parameters (simulated)'!$F5/'PK PD AUCMIC'!C$1</f>
        <v>568.4137494485843</v>
      </c>
      <c r="D6">
        <f>'PK parameters (simulated)'!$F5/'PK PD AUCMIC'!D$1</f>
        <v>284.20687472429216</v>
      </c>
      <c r="E6">
        <f>'PK parameters (simulated)'!$F5/'PK PD AUCMIC'!E$1</f>
        <v>142.10343736214608</v>
      </c>
      <c r="F6">
        <f>'PK parameters (simulated)'!$F5/'PK PD AUCMIC'!F$1</f>
        <v>71.05171868107304</v>
      </c>
      <c r="G6">
        <f>'PK parameters (simulated)'!$F5/'PK PD AUCMIC'!G$1</f>
        <v>35.52585934053652</v>
      </c>
      <c r="H6">
        <f>'PK parameters (simulated)'!$F5/'PK PD AUCMIC'!H$1</f>
        <v>17.76292967026826</v>
      </c>
      <c r="I6">
        <f>'PK parameters (simulated)'!$F5/'PK PD AUCMIC'!I$1</f>
        <v>8.88146483513413</v>
      </c>
      <c r="J6">
        <f>'PK parameters (simulated)'!$F5/'PK PD AUCMIC'!J$1</f>
        <v>4.440732417567065</v>
      </c>
      <c r="M6">
        <f>M5+4</f>
        <v>5</v>
      </c>
      <c r="N6" s="3">
        <f aca="true" t="shared" si="3" ref="N6:N69">SUM(Z6:AH6)/200</f>
        <v>1</v>
      </c>
      <c r="O6" s="6">
        <f>COUNTIF($B$5:$B$204,"&gt;5")</f>
        <v>200</v>
      </c>
      <c r="P6" s="6">
        <f>COUNTIF($C$5:$C$204,"&gt;5")</f>
        <v>200</v>
      </c>
      <c r="Q6" s="6">
        <f>COUNTIF($D$5:$D$204,"&gt;5")</f>
        <v>200</v>
      </c>
      <c r="R6" s="6">
        <f>COUNTIF($E$5:$E$204,"&gt;5")</f>
        <v>200</v>
      </c>
      <c r="S6" s="6">
        <f>COUNTIF($F$5:$F$204,"&gt;5")</f>
        <v>200</v>
      </c>
      <c r="T6" s="6">
        <f>COUNTIF($G$5:$G$204,"&gt;5")</f>
        <v>200</v>
      </c>
      <c r="U6" s="6">
        <f>COUNTIF($H$5:$H$204,"&gt;5")</f>
        <v>200</v>
      </c>
      <c r="V6" s="6">
        <f>COUNTIF($I$5:$I$204,"&gt;5")</f>
        <v>200</v>
      </c>
      <c r="W6" s="6">
        <f>COUNTIF($J$5:$J$204,"&gt;5")</f>
        <v>150</v>
      </c>
      <c r="Z6">
        <f aca="true" t="shared" si="4" ref="Z6:Z69">O6*O$2</f>
        <v>0</v>
      </c>
      <c r="AA6">
        <f aca="true" t="shared" si="5" ref="AA6:AA69">P6*P$2</f>
        <v>20</v>
      </c>
      <c r="AB6">
        <f aca="true" t="shared" si="6" ref="AB6:AB69">Q6*Q$2</f>
        <v>100</v>
      </c>
      <c r="AC6">
        <f aca="true" t="shared" si="7" ref="AC6:AC69">R6*R$2</f>
        <v>60</v>
      </c>
      <c r="AD6">
        <f aca="true" t="shared" si="8" ref="AD6:AD69">S6*S$2</f>
        <v>0</v>
      </c>
      <c r="AE6">
        <f aca="true" t="shared" si="9" ref="AE6:AE69">T6*T$2</f>
        <v>20</v>
      </c>
      <c r="AF6">
        <f aca="true" t="shared" si="10" ref="AF6:AF69">U6*U$2</f>
        <v>0</v>
      </c>
      <c r="AG6">
        <f aca="true" t="shared" si="11" ref="AG6:AG69">V6*V$2</f>
        <v>0</v>
      </c>
      <c r="AH6">
        <f aca="true" t="shared" si="12" ref="AH6:AH69">W6*W$2</f>
        <v>0</v>
      </c>
      <c r="AL6">
        <f>AL$2*NORMSDIST(((LN($M6*AL$1)-LN('balance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">
        <f>AM$2*NORMSDIST(((LN($M6*AM$1)-LN('balance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6">
        <f>AN$2*NORMSDIST(((LN($M6*AN$1)-LN('balance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6">
        <f>AO$2*NORMSDIST(((LN($M6*AO$1)-LN('balance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6">
        <f>AP$2*NORMSDIST(((LN($M6*AP$1)-LN('balance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">
        <f>AQ$2*NORMSDIST(((LN($M6*AQ$1)-LN('balance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R6">
        <f>AR$2*NORMSDIST(((LN($M6*AR$1)-LN('balance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">
        <f>AS$2*NORMSDIST(((LN($M6*AS$1)-LN('balance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">
        <f>AT$2*NORMSDIST(((LN($M6*AT$1)-LN('balance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">
        <f>1-SUM(AL6:AT6)</f>
        <v>1</v>
      </c>
    </row>
    <row r="7" spans="2:47" ht="12.75">
      <c r="B7">
        <f>'PK parameters (simulated)'!$F6/'PK PD AUCMIC'!B$1</f>
        <v>1759.100016654117</v>
      </c>
      <c r="C7">
        <f>'PK parameters (simulated)'!$F6/'PK PD AUCMIC'!C$1</f>
        <v>879.5500083270585</v>
      </c>
      <c r="D7">
        <f>'PK parameters (simulated)'!$F6/'PK PD AUCMIC'!D$1</f>
        <v>439.7750041635293</v>
      </c>
      <c r="E7">
        <f>'PK parameters (simulated)'!$F6/'PK PD AUCMIC'!E$1</f>
        <v>219.88750208176464</v>
      </c>
      <c r="F7">
        <f>'PK parameters (simulated)'!$F6/'PK PD AUCMIC'!F$1</f>
        <v>109.94375104088232</v>
      </c>
      <c r="G7">
        <f>'PK parameters (simulated)'!$F6/'PK PD AUCMIC'!G$1</f>
        <v>54.97187552044116</v>
      </c>
      <c r="H7">
        <f>'PK parameters (simulated)'!$F6/'PK PD AUCMIC'!H$1</f>
        <v>27.48593776022058</v>
      </c>
      <c r="I7">
        <f>'PK parameters (simulated)'!$F6/'PK PD AUCMIC'!I$1</f>
        <v>13.74296888011029</v>
      </c>
      <c r="J7">
        <f>'PK parameters (simulated)'!$F6/'PK PD AUCMIC'!J$1</f>
        <v>6.871484440055145</v>
      </c>
      <c r="M7">
        <f>M6+5</f>
        <v>10</v>
      </c>
      <c r="N7" s="3">
        <f t="shared" si="3"/>
        <v>1</v>
      </c>
      <c r="O7" s="6">
        <f>COUNTIF($B$5:$B$204,"&gt;10")</f>
        <v>200</v>
      </c>
      <c r="P7" s="6">
        <f>COUNTIF($C$5:$C$204,"&gt;10")</f>
        <v>200</v>
      </c>
      <c r="Q7" s="6">
        <f>COUNTIF($D$5:$D$204,"&gt;10")</f>
        <v>200</v>
      </c>
      <c r="R7" s="6">
        <f>COUNTIF($E$5:$E$204,"&gt;10")</f>
        <v>200</v>
      </c>
      <c r="S7" s="6">
        <f>COUNTIF($F$5:$F$204,"&gt;10")</f>
        <v>200</v>
      </c>
      <c r="T7" s="6">
        <f>COUNTIF($G$5:$G$204,"&gt;10")</f>
        <v>200</v>
      </c>
      <c r="U7" s="6">
        <f>COUNTIF($H$5:$H$204,"&gt;10")</f>
        <v>200</v>
      </c>
      <c r="V7" s="6">
        <f>COUNTIF($I$5:$I$204,"&gt;10")</f>
        <v>150</v>
      </c>
      <c r="W7" s="6">
        <f>COUNTIF($J$5:$J$204,"&gt;10")</f>
        <v>0</v>
      </c>
      <c r="Z7">
        <f t="shared" si="4"/>
        <v>0</v>
      </c>
      <c r="AA7">
        <f t="shared" si="5"/>
        <v>20</v>
      </c>
      <c r="AB7">
        <f t="shared" si="6"/>
        <v>100</v>
      </c>
      <c r="AC7">
        <f t="shared" si="7"/>
        <v>60</v>
      </c>
      <c r="AD7">
        <f t="shared" si="8"/>
        <v>0</v>
      </c>
      <c r="AE7">
        <f t="shared" si="9"/>
        <v>20</v>
      </c>
      <c r="AF7">
        <f t="shared" si="10"/>
        <v>0</v>
      </c>
      <c r="AG7">
        <f t="shared" si="11"/>
        <v>0</v>
      </c>
      <c r="AH7">
        <f t="shared" si="12"/>
        <v>0</v>
      </c>
      <c r="AL7">
        <f>AL$2*NORMSDIST(((LN($M7*AL$1)-LN('balance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">
        <f>AM$2*NORMSDIST(((LN($M7*AM$1)-LN('balance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7">
        <f>AN$2*NORMSDIST(((LN($M7*AN$1)-LN('balance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7">
        <f>AO$2*NORMSDIST(((LN($M7*AO$1)-LN('balance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7">
        <f>AP$2*NORMSDIST(((LN($M7*AP$1)-LN('balance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">
        <f>AQ$2*NORMSDIST(((LN($M7*AQ$1)-LN('balance sheet'!$B$6)-'PK parameters (simulated)'!$D$3+'PK parameters (simulated)'!$A$3))/SQRT('PK parameters (simulated)'!$A$2*'PK parameters (simulated)'!$A$2+'PK parameters (simulated)'!$D$2*'PK parameters (simulated)'!$D$2))</f>
        <v>3.7433389721286406E-13</v>
      </c>
      <c r="AR7">
        <f>AR$2*NORMSDIST(((LN($M7*AR$1)-LN('balance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">
        <f>AS$2*NORMSDIST(((LN($M7*AS$1)-LN('balance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">
        <f>AT$2*NORMSDIST(((LN($M7*AT$1)-LN('balance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">
        <f>1-SUM(AL7:AT7)</f>
        <v>0.9999999999996256</v>
      </c>
    </row>
    <row r="8" spans="2:47" ht="12.75">
      <c r="B8">
        <f>'PK parameters (simulated)'!$F7/'PK PD AUCMIC'!B$1</f>
        <v>970.1573746286007</v>
      </c>
      <c r="C8">
        <f>'PK parameters (simulated)'!$F7/'PK PD AUCMIC'!C$1</f>
        <v>485.07868731430034</v>
      </c>
      <c r="D8">
        <f>'PK parameters (simulated)'!$F7/'PK PD AUCMIC'!D$1</f>
        <v>242.53934365715017</v>
      </c>
      <c r="E8">
        <f>'PK parameters (simulated)'!$F7/'PK PD AUCMIC'!E$1</f>
        <v>121.26967182857508</v>
      </c>
      <c r="F8">
        <f>'PK parameters (simulated)'!$F7/'PK PD AUCMIC'!F$1</f>
        <v>60.63483591428754</v>
      </c>
      <c r="G8">
        <f>'PK parameters (simulated)'!$F7/'PK PD AUCMIC'!G$1</f>
        <v>30.31741795714377</v>
      </c>
      <c r="H8">
        <f>'PK parameters (simulated)'!$F7/'PK PD AUCMIC'!H$1</f>
        <v>15.158708978571886</v>
      </c>
      <c r="I8">
        <f>'PK parameters (simulated)'!$F7/'PK PD AUCMIC'!I$1</f>
        <v>7.579354489285943</v>
      </c>
      <c r="J8">
        <f>'PK parameters (simulated)'!$F7/'PK PD AUCMIC'!J$1</f>
        <v>3.7896772446429714</v>
      </c>
      <c r="M8">
        <f aca="true" t="shared" si="13" ref="M8:M71">M7+5</f>
        <v>15</v>
      </c>
      <c r="N8" s="3">
        <f t="shared" si="3"/>
        <v>1</v>
      </c>
      <c r="O8" s="6">
        <f>COUNTIF($B$5:$B$204,"&gt;15")</f>
        <v>200</v>
      </c>
      <c r="P8" s="6">
        <f>COUNTIF($C$5:$C$204,"&gt;15")</f>
        <v>200</v>
      </c>
      <c r="Q8" s="6">
        <f>COUNTIF($D$5:$D$204,"&gt;15")</f>
        <v>200</v>
      </c>
      <c r="R8" s="6">
        <f>COUNTIF($E$5:$E$204,"&gt;15")</f>
        <v>200</v>
      </c>
      <c r="S8" s="6">
        <f>COUNTIF($F$5:$F$204,"&gt;15")</f>
        <v>200</v>
      </c>
      <c r="T8" s="6">
        <f>COUNTIF($G$5:$G$204,"&gt;15")</f>
        <v>200</v>
      </c>
      <c r="U8" s="6">
        <f>COUNTIF($H$5:$H$204,"&gt;15")</f>
        <v>200</v>
      </c>
      <c r="V8" s="6">
        <f>COUNTIF($I$5:$I$204,"&gt;15")</f>
        <v>19</v>
      </c>
      <c r="W8" s="6">
        <f>COUNTIF($J$5:$J$204,"&gt;15")</f>
        <v>0</v>
      </c>
      <c r="Z8">
        <f t="shared" si="4"/>
        <v>0</v>
      </c>
      <c r="AA8">
        <f t="shared" si="5"/>
        <v>20</v>
      </c>
      <c r="AB8">
        <f t="shared" si="6"/>
        <v>100</v>
      </c>
      <c r="AC8">
        <f t="shared" si="7"/>
        <v>60</v>
      </c>
      <c r="AD8">
        <f t="shared" si="8"/>
        <v>0</v>
      </c>
      <c r="AE8">
        <f t="shared" si="9"/>
        <v>20</v>
      </c>
      <c r="AF8">
        <f t="shared" si="10"/>
        <v>0</v>
      </c>
      <c r="AG8">
        <f t="shared" si="11"/>
        <v>0</v>
      </c>
      <c r="AH8">
        <f t="shared" si="12"/>
        <v>0</v>
      </c>
      <c r="AL8">
        <f>AL$2*NORMSDIST(((LN($M8*AL$1)-LN('balance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">
        <f>AM$2*NORMSDIST(((LN($M8*AM$1)-LN('balance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8">
        <f>AN$2*NORMSDIST(((LN($M8*AN$1)-LN('balance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8">
        <f>AO$2*NORMSDIST(((LN($M8*AO$1)-LN('balance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8">
        <f>AP$2*NORMSDIST(((LN($M8*AP$1)-LN('balance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">
        <f>AQ$2*NORMSDIST(((LN($M8*AQ$1)-LN('balance sheet'!$B$6)-'PK parameters (simulated)'!$D$3+'PK parameters (simulated)'!$A$3))/SQRT('PK parameters (simulated)'!$A$2*'PK parameters (simulated)'!$A$2+'PK parameters (simulated)'!$D$2*'PK parameters (simulated)'!$D$2))</f>
        <v>2.5825635641130165E-08</v>
      </c>
      <c r="AR8">
        <f>AR$2*NORMSDIST(((LN($M8*AR$1)-LN('balance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">
        <f>AS$2*NORMSDIST(((LN($M8*AS$1)-LN('balance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">
        <f>AT$2*NORMSDIST(((LN($M8*AT$1)-LN('balance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">
        <f aca="true" t="shared" si="14" ref="AU8:AU21">1-SUM(AL8:AT8)</f>
        <v>0.9999999741743644</v>
      </c>
    </row>
    <row r="9" spans="2:47" ht="12.75">
      <c r="B9">
        <f>'PK parameters (simulated)'!$F8/'PK PD AUCMIC'!B$1</f>
        <v>1253.3263020234529</v>
      </c>
      <c r="C9">
        <f>'PK parameters (simulated)'!$F8/'PK PD AUCMIC'!C$1</f>
        <v>626.6631510117264</v>
      </c>
      <c r="D9">
        <f>'PK parameters (simulated)'!$F8/'PK PD AUCMIC'!D$1</f>
        <v>313.3315755058632</v>
      </c>
      <c r="E9">
        <f>'PK parameters (simulated)'!$F8/'PK PD AUCMIC'!E$1</f>
        <v>156.6657877529316</v>
      </c>
      <c r="F9">
        <f>'PK parameters (simulated)'!$F8/'PK PD AUCMIC'!F$1</f>
        <v>78.3328938764658</v>
      </c>
      <c r="G9">
        <f>'PK parameters (simulated)'!$F8/'PK PD AUCMIC'!G$1</f>
        <v>39.1664469382329</v>
      </c>
      <c r="H9">
        <f>'PK parameters (simulated)'!$F8/'PK PD AUCMIC'!H$1</f>
        <v>19.58322346911645</v>
      </c>
      <c r="I9">
        <f>'PK parameters (simulated)'!$F8/'PK PD AUCMIC'!I$1</f>
        <v>9.791611734558225</v>
      </c>
      <c r="J9">
        <f>'PK parameters (simulated)'!$F8/'PK PD AUCMIC'!J$1</f>
        <v>4.895805867279113</v>
      </c>
      <c r="M9">
        <f t="shared" si="13"/>
        <v>20</v>
      </c>
      <c r="N9" s="3">
        <f t="shared" si="3"/>
        <v>1</v>
      </c>
      <c r="O9" s="6">
        <f>COUNTIF($B$5:$B$204,"&gt;20")</f>
        <v>200</v>
      </c>
      <c r="P9" s="6">
        <f>COUNTIF($C$5:$C$204,"&gt;20")</f>
        <v>200</v>
      </c>
      <c r="Q9" s="6">
        <f>COUNTIF($D$5:$D$204,"&gt;20")</f>
        <v>200</v>
      </c>
      <c r="R9" s="6">
        <f>COUNTIF($E$5:$E$204,"&gt;20")</f>
        <v>200</v>
      </c>
      <c r="S9" s="6">
        <f>COUNTIF($F$5:$F$204,"&gt;20")</f>
        <v>200</v>
      </c>
      <c r="T9" s="6">
        <f>COUNTIF($G$5:$G$204,"&gt;20")</f>
        <v>200</v>
      </c>
      <c r="U9" s="6">
        <f>COUNTIF($H$5:$H$204,"&gt;20")</f>
        <v>150</v>
      </c>
      <c r="V9" s="6">
        <f>COUNTIF($I$5:$I$204,"&gt;20")</f>
        <v>0</v>
      </c>
      <c r="W9" s="6">
        <f>COUNTIF($J$5:$J$204,"&gt;20")</f>
        <v>0</v>
      </c>
      <c r="Z9">
        <f t="shared" si="4"/>
        <v>0</v>
      </c>
      <c r="AA9">
        <f t="shared" si="5"/>
        <v>20</v>
      </c>
      <c r="AB9">
        <f t="shared" si="6"/>
        <v>100</v>
      </c>
      <c r="AC9">
        <f t="shared" si="7"/>
        <v>60</v>
      </c>
      <c r="AD9">
        <f t="shared" si="8"/>
        <v>0</v>
      </c>
      <c r="AE9">
        <f t="shared" si="9"/>
        <v>20</v>
      </c>
      <c r="AF9">
        <f t="shared" si="10"/>
        <v>0</v>
      </c>
      <c r="AG9">
        <f t="shared" si="11"/>
        <v>0</v>
      </c>
      <c r="AH9">
        <f t="shared" si="12"/>
        <v>0</v>
      </c>
      <c r="AL9">
        <f>AL$2*NORMSDIST(((LN($M9*AL$1)-LN('balance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">
        <f>AM$2*NORMSDIST(((LN($M9*AM$1)-LN('balance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9">
        <f>AN$2*NORMSDIST(((LN($M9*AN$1)-LN('balance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9">
        <f>AO$2*NORMSDIST(((LN($M9*AO$1)-LN('balance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9">
        <f>AP$2*NORMSDIST(((LN($M9*AP$1)-LN('balance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">
        <f>AQ$2*NORMSDIST(((LN($M9*AQ$1)-LN('balance sheet'!$B$6)-'PK parameters (simulated)'!$D$3+'PK parameters (simulated)'!$A$3))/SQRT('PK parameters (simulated)'!$A$2*'PK parameters (simulated)'!$A$2+'PK parameters (simulated)'!$D$2*'PK parameters (simulated)'!$D$2))</f>
        <v>9.845122819751585E-06</v>
      </c>
      <c r="AR9">
        <f>AR$2*NORMSDIST(((LN($M9*AR$1)-LN('balance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">
        <f>AS$2*NORMSDIST(((LN($M9*AS$1)-LN('balance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">
        <f>AT$2*NORMSDIST(((LN($M9*AT$1)-LN('balance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">
        <f t="shared" si="14"/>
        <v>0.9999901548771802</v>
      </c>
    </row>
    <row r="10" spans="2:47" ht="12.75">
      <c r="B10">
        <f>'PK parameters (simulated)'!$F9/'PK PD AUCMIC'!B$1</f>
        <v>1049.778831345673</v>
      </c>
      <c r="C10">
        <f>'PK parameters (simulated)'!$F9/'PK PD AUCMIC'!C$1</f>
        <v>524.8894156728365</v>
      </c>
      <c r="D10">
        <f>'PK parameters (simulated)'!$F9/'PK PD AUCMIC'!D$1</f>
        <v>262.4447078364183</v>
      </c>
      <c r="E10">
        <f>'PK parameters (simulated)'!$F9/'PK PD AUCMIC'!E$1</f>
        <v>131.22235391820914</v>
      </c>
      <c r="F10">
        <f>'PK parameters (simulated)'!$F9/'PK PD AUCMIC'!F$1</f>
        <v>65.61117695910457</v>
      </c>
      <c r="G10">
        <f>'PK parameters (simulated)'!$F9/'PK PD AUCMIC'!G$1</f>
        <v>32.805588479552284</v>
      </c>
      <c r="H10">
        <f>'PK parameters (simulated)'!$F9/'PK PD AUCMIC'!H$1</f>
        <v>16.402794239776142</v>
      </c>
      <c r="I10">
        <f>'PK parameters (simulated)'!$F9/'PK PD AUCMIC'!I$1</f>
        <v>8.201397119888071</v>
      </c>
      <c r="J10">
        <f>'PK parameters (simulated)'!$F9/'PK PD AUCMIC'!J$1</f>
        <v>4.1006985599440355</v>
      </c>
      <c r="M10">
        <f t="shared" si="13"/>
        <v>25</v>
      </c>
      <c r="N10" s="3">
        <f t="shared" si="3"/>
        <v>1</v>
      </c>
      <c r="O10" s="6">
        <f>COUNTIF($B$5:$B$204,"&gt;25")</f>
        <v>200</v>
      </c>
      <c r="P10" s="6">
        <f>COUNTIF($C$5:$C$204,"&gt;25")</f>
        <v>200</v>
      </c>
      <c r="Q10" s="6">
        <f>COUNTIF($D$5:$D$204,"&gt;25")</f>
        <v>200</v>
      </c>
      <c r="R10" s="6">
        <f>COUNTIF($E$5:$E$204,"&gt;25")</f>
        <v>200</v>
      </c>
      <c r="S10" s="6">
        <f>COUNTIF($F$5:$F$204,"&gt;25")</f>
        <v>200</v>
      </c>
      <c r="T10" s="6">
        <f>COUNTIF($G$5:$G$204,"&gt;25")</f>
        <v>200</v>
      </c>
      <c r="U10" s="6">
        <f>COUNTIF($H$5:$H$204,"&gt;25")</f>
        <v>70</v>
      </c>
      <c r="V10" s="6">
        <f>COUNTIF($I$5:$I$204,"&gt;25")</f>
        <v>0</v>
      </c>
      <c r="W10" s="6">
        <f>COUNTIF($J$5:$J$204,"&gt;25")</f>
        <v>0</v>
      </c>
      <c r="Z10">
        <f t="shared" si="4"/>
        <v>0</v>
      </c>
      <c r="AA10">
        <f t="shared" si="5"/>
        <v>20</v>
      </c>
      <c r="AB10">
        <f t="shared" si="6"/>
        <v>100</v>
      </c>
      <c r="AC10">
        <f t="shared" si="7"/>
        <v>60</v>
      </c>
      <c r="AD10">
        <f t="shared" si="8"/>
        <v>0</v>
      </c>
      <c r="AE10">
        <f t="shared" si="9"/>
        <v>20</v>
      </c>
      <c r="AF10">
        <f t="shared" si="10"/>
        <v>0</v>
      </c>
      <c r="AG10">
        <f t="shared" si="11"/>
        <v>0</v>
      </c>
      <c r="AH10">
        <f t="shared" si="12"/>
        <v>0</v>
      </c>
      <c r="AL10">
        <f>AL$2*NORMSDIST(((LN($M10*AL$1)-LN('balance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">
        <f>AM$2*NORMSDIST(((LN($M10*AM$1)-LN('balance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0">
        <f>AN$2*NORMSDIST(((LN($M10*AN$1)-LN('balance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0">
        <f>AO$2*NORMSDIST(((LN($M10*AO$1)-LN('balance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P10">
        <f>AP$2*NORMSDIST(((LN($M10*AP$1)-LN('balance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">
        <f>AQ$2*NORMSDIST(((LN($M10*AQ$1)-LN('balance sheet'!$B$6)-'PK parameters (simulated)'!$D$3+'PK parameters (simulated)'!$A$3))/SQRT('PK parameters (simulated)'!$A$2*'PK parameters (simulated)'!$A$2+'PK parameters (simulated)'!$D$2*'PK parameters (simulated)'!$D$2))</f>
        <v>0.00032965993207694226</v>
      </c>
      <c r="AR10">
        <f>AR$2*NORMSDIST(((LN($M10*AR$1)-LN('balance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">
        <f>AS$2*NORMSDIST(((LN($M10*AS$1)-LN('balance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">
        <f>AT$2*NORMSDIST(((LN($M10*AT$1)-LN('balance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">
        <f t="shared" si="14"/>
        <v>0.9996703400679231</v>
      </c>
    </row>
    <row r="11" spans="2:47" ht="12.75">
      <c r="B11">
        <f>'PK parameters (simulated)'!$F10/'PK PD AUCMIC'!B$1</f>
        <v>1547.0003683397692</v>
      </c>
      <c r="C11">
        <f>'PK parameters (simulated)'!$F10/'PK PD AUCMIC'!C$1</f>
        <v>773.5001841698846</v>
      </c>
      <c r="D11">
        <f>'PK parameters (simulated)'!$F10/'PK PD AUCMIC'!D$1</f>
        <v>386.7500920849423</v>
      </c>
      <c r="E11">
        <f>'PK parameters (simulated)'!$F10/'PK PD AUCMIC'!E$1</f>
        <v>193.37504604247115</v>
      </c>
      <c r="F11">
        <f>'PK parameters (simulated)'!$F10/'PK PD AUCMIC'!F$1</f>
        <v>96.68752302123558</v>
      </c>
      <c r="G11">
        <f>'PK parameters (simulated)'!$F10/'PK PD AUCMIC'!G$1</f>
        <v>48.34376151061779</v>
      </c>
      <c r="H11">
        <f>'PK parameters (simulated)'!$F10/'PK PD AUCMIC'!H$1</f>
        <v>24.171880755308894</v>
      </c>
      <c r="I11">
        <f>'PK parameters (simulated)'!$F10/'PK PD AUCMIC'!I$1</f>
        <v>12.085940377654447</v>
      </c>
      <c r="J11">
        <f>'PK parameters (simulated)'!$F10/'PK PD AUCMIC'!J$1</f>
        <v>6.042970188827224</v>
      </c>
      <c r="M11">
        <f t="shared" si="13"/>
        <v>30</v>
      </c>
      <c r="N11" s="3">
        <f t="shared" si="3"/>
        <v>1</v>
      </c>
      <c r="O11" s="6">
        <f>COUNTIF($B$5:$B$204,"&gt;30")</f>
        <v>200</v>
      </c>
      <c r="P11" s="6">
        <f>COUNTIF($C$5:$C$204,"&gt;30")</f>
        <v>200</v>
      </c>
      <c r="Q11" s="6">
        <f>COUNTIF($D$5:$D$204,"&gt;30")</f>
        <v>200</v>
      </c>
      <c r="R11" s="6">
        <f>COUNTIF($E$5:$E$204,"&gt;30")</f>
        <v>200</v>
      </c>
      <c r="S11" s="6">
        <f>COUNTIF($F$5:$F$204,"&gt;30")</f>
        <v>200</v>
      </c>
      <c r="T11" s="6">
        <f>COUNTIF($G$5:$G$204,"&gt;30")</f>
        <v>200</v>
      </c>
      <c r="U11" s="6">
        <f>COUNTIF($H$5:$H$204,"&gt;30")</f>
        <v>19</v>
      </c>
      <c r="V11" s="6">
        <f>COUNTIF($I$5:$I$204,"&gt;30")</f>
        <v>0</v>
      </c>
      <c r="W11" s="6">
        <f>COUNTIF($J$5:$J$204,"&gt;30")</f>
        <v>0</v>
      </c>
      <c r="Z11">
        <f t="shared" si="4"/>
        <v>0</v>
      </c>
      <c r="AA11">
        <f t="shared" si="5"/>
        <v>20</v>
      </c>
      <c r="AB11">
        <f t="shared" si="6"/>
        <v>100</v>
      </c>
      <c r="AC11">
        <f t="shared" si="7"/>
        <v>60</v>
      </c>
      <c r="AD11">
        <f t="shared" si="8"/>
        <v>0</v>
      </c>
      <c r="AE11">
        <f t="shared" si="9"/>
        <v>20</v>
      </c>
      <c r="AF11">
        <f t="shared" si="10"/>
        <v>0</v>
      </c>
      <c r="AG11">
        <f t="shared" si="11"/>
        <v>0</v>
      </c>
      <c r="AH11">
        <f t="shared" si="12"/>
        <v>0</v>
      </c>
      <c r="AL11">
        <f>AL$2*NORMSDIST(((LN($M11*AL$1)-LN('balance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1">
        <f>AM$2*NORMSDIST(((LN($M11*AM$1)-LN('balance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1">
        <f>AN$2*NORMSDIST(((LN($M11*AN$1)-LN('balance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1">
        <f>AO$2*NORMSDIST(((LN($M11*AO$1)-LN('balance sheet'!$B$6)-'PK parameters (simulated)'!$D$3+'PK parameters (simulated)'!$A$3))/SQRT('PK parameters (simulated)'!$A$2*'PK parameters (simulated)'!$A$2+'PK parameters (simulated)'!$D$2*'PK parameters (simulated)'!$D$2))</f>
        <v>6.661338147750939E-17</v>
      </c>
      <c r="AP11">
        <f>AP$2*NORMSDIST(((LN($M11*AP$1)-LN('balance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1">
        <f>AQ$2*NORMSDIST(((LN($M11*AQ$1)-LN('balance sheet'!$B$6)-'PK parameters (simulated)'!$D$3+'PK parameters (simulated)'!$A$3))/SQRT('PK parameters (simulated)'!$A$2*'PK parameters (simulated)'!$A$2+'PK parameters (simulated)'!$D$2*'PK parameters (simulated)'!$D$2))</f>
        <v>0.002907821019896595</v>
      </c>
      <c r="AR11">
        <f>AR$2*NORMSDIST(((LN($M11*AR$1)-LN('balance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1">
        <f>AS$2*NORMSDIST(((LN($M11*AS$1)-LN('balance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1">
        <f>AT$2*NORMSDIST(((LN($M11*AT$1)-LN('balance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1">
        <f t="shared" si="14"/>
        <v>0.9970921789801034</v>
      </c>
    </row>
    <row r="12" spans="2:47" ht="12.75">
      <c r="B12">
        <f>'PK parameters (simulated)'!$F11/'PK PD AUCMIC'!B$1</f>
        <v>1067.409898323784</v>
      </c>
      <c r="C12">
        <f>'PK parameters (simulated)'!$F11/'PK PD AUCMIC'!C$1</f>
        <v>533.704949161892</v>
      </c>
      <c r="D12">
        <f>'PK parameters (simulated)'!$F11/'PK PD AUCMIC'!D$1</f>
        <v>266.852474580946</v>
      </c>
      <c r="E12">
        <f>'PK parameters (simulated)'!$F11/'PK PD AUCMIC'!E$1</f>
        <v>133.426237290473</v>
      </c>
      <c r="F12">
        <f>'PK parameters (simulated)'!$F11/'PK PD AUCMIC'!F$1</f>
        <v>66.7131186452365</v>
      </c>
      <c r="G12">
        <f>'PK parameters (simulated)'!$F11/'PK PD AUCMIC'!G$1</f>
        <v>33.35655932261825</v>
      </c>
      <c r="H12">
        <f>'PK parameters (simulated)'!$F11/'PK PD AUCMIC'!H$1</f>
        <v>16.678279661309126</v>
      </c>
      <c r="I12">
        <f>'PK parameters (simulated)'!$F11/'PK PD AUCMIC'!I$1</f>
        <v>8.339139830654563</v>
      </c>
      <c r="J12">
        <f>'PK parameters (simulated)'!$F11/'PK PD AUCMIC'!J$1</f>
        <v>4.169569915327282</v>
      </c>
      <c r="M12">
        <f t="shared" si="13"/>
        <v>35</v>
      </c>
      <c r="N12" s="3">
        <f t="shared" si="3"/>
        <v>0.9904999999999999</v>
      </c>
      <c r="O12" s="6">
        <f>COUNTIF($B$5:$B$204,"&gt;35")</f>
        <v>200</v>
      </c>
      <c r="P12" s="6">
        <f>COUNTIF($C$5:$C$204,"&gt;35")</f>
        <v>200</v>
      </c>
      <c r="Q12" s="6">
        <f>COUNTIF($D$5:$D$204,"&gt;35")</f>
        <v>200</v>
      </c>
      <c r="R12" s="6">
        <f>COUNTIF($E$5:$E$204,"&gt;35")</f>
        <v>200</v>
      </c>
      <c r="S12" s="6">
        <f>COUNTIF($F$5:$F$204,"&gt;35")</f>
        <v>200</v>
      </c>
      <c r="T12" s="6">
        <f>COUNTIF($G$5:$G$204,"&gt;35")</f>
        <v>181</v>
      </c>
      <c r="U12" s="6">
        <f>COUNTIF($H$5:$H$204,"&gt;35")</f>
        <v>3</v>
      </c>
      <c r="V12" s="6">
        <f>COUNTIF($I$5:$I$204,"&gt;35")</f>
        <v>0</v>
      </c>
      <c r="W12" s="6">
        <f>COUNTIF($J$5:$J$204,"&gt;35")</f>
        <v>0</v>
      </c>
      <c r="Z12">
        <f t="shared" si="4"/>
        <v>0</v>
      </c>
      <c r="AA12">
        <f t="shared" si="5"/>
        <v>20</v>
      </c>
      <c r="AB12">
        <f t="shared" si="6"/>
        <v>100</v>
      </c>
      <c r="AC12">
        <f t="shared" si="7"/>
        <v>60</v>
      </c>
      <c r="AD12">
        <f t="shared" si="8"/>
        <v>0</v>
      </c>
      <c r="AE12">
        <f t="shared" si="9"/>
        <v>18.1</v>
      </c>
      <c r="AF12">
        <f t="shared" si="10"/>
        <v>0</v>
      </c>
      <c r="AG12">
        <f t="shared" si="11"/>
        <v>0</v>
      </c>
      <c r="AH12">
        <f t="shared" si="12"/>
        <v>0</v>
      </c>
      <c r="AL12">
        <f>AL$2*NORMSDIST(((LN($M12*AL$1)-LN('balance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2">
        <f>AM$2*NORMSDIST(((LN($M12*AM$1)-LN('balance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2">
        <f>AN$2*NORMSDIST(((LN($M12*AN$1)-LN('balance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2">
        <f>AO$2*NORMSDIST(((LN($M12*AO$1)-LN('balance sheet'!$B$6)-'PK parameters (simulated)'!$D$3+'PK parameters (simulated)'!$A$3))/SQRT('PK parameters (simulated)'!$A$2*'PK parameters (simulated)'!$A$2+'PK parameters (simulated)'!$D$2*'PK parameters (simulated)'!$D$2))</f>
        <v>1.3988810110276972E-14</v>
      </c>
      <c r="AP12">
        <f>AP$2*NORMSDIST(((LN($M12*AP$1)-LN('balance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2">
        <f>AQ$2*NORMSDIST(((LN($M12*AQ$1)-LN('balance sheet'!$B$6)-'PK parameters (simulated)'!$D$3+'PK parameters (simulated)'!$A$3))/SQRT('PK parameters (simulated)'!$A$2*'PK parameters (simulated)'!$A$2+'PK parameters (simulated)'!$D$2*'PK parameters (simulated)'!$D$2))</f>
        <v>0.011519668928037442</v>
      </c>
      <c r="AR12">
        <f>AR$2*NORMSDIST(((LN($M12*AR$1)-LN('balance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2">
        <f>AS$2*NORMSDIST(((LN($M12*AS$1)-LN('balance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2">
        <f>AT$2*NORMSDIST(((LN($M12*AT$1)-LN('balance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2">
        <f t="shared" si="14"/>
        <v>0.9884803310719485</v>
      </c>
    </row>
    <row r="13" spans="2:47" ht="12.75">
      <c r="B13">
        <f>'PK parameters (simulated)'!$F12/'PK PD AUCMIC'!B$1</f>
        <v>1517.3707471247944</v>
      </c>
      <c r="C13">
        <f>'PK parameters (simulated)'!$F12/'PK PD AUCMIC'!C$1</f>
        <v>758.6853735623972</v>
      </c>
      <c r="D13">
        <f>'PK parameters (simulated)'!$F12/'PK PD AUCMIC'!D$1</f>
        <v>379.3426867811986</v>
      </c>
      <c r="E13">
        <f>'PK parameters (simulated)'!$F12/'PK PD AUCMIC'!E$1</f>
        <v>189.6713433905993</v>
      </c>
      <c r="F13">
        <f>'PK parameters (simulated)'!$F12/'PK PD AUCMIC'!F$1</f>
        <v>94.83567169529965</v>
      </c>
      <c r="G13">
        <f>'PK parameters (simulated)'!$F12/'PK PD AUCMIC'!G$1</f>
        <v>47.417835847649826</v>
      </c>
      <c r="H13">
        <f>'PK parameters (simulated)'!$F12/'PK PD AUCMIC'!H$1</f>
        <v>23.708917923824913</v>
      </c>
      <c r="I13">
        <f>'PK parameters (simulated)'!$F12/'PK PD AUCMIC'!I$1</f>
        <v>11.854458961912457</v>
      </c>
      <c r="J13">
        <f>'PK parameters (simulated)'!$F12/'PK PD AUCMIC'!J$1</f>
        <v>5.927229480956228</v>
      </c>
      <c r="M13">
        <f t="shared" si="13"/>
        <v>40</v>
      </c>
      <c r="N13" s="3">
        <f t="shared" si="3"/>
        <v>0.975</v>
      </c>
      <c r="O13" s="6">
        <f>COUNTIF($B$5:$B$204,"&gt;40")</f>
        <v>200</v>
      </c>
      <c r="P13" s="6">
        <f>COUNTIF($C$5:$C$204,"&gt;40")</f>
        <v>200</v>
      </c>
      <c r="Q13" s="6">
        <f>COUNTIF($D$5:$D$204,"&gt;40")</f>
        <v>200</v>
      </c>
      <c r="R13" s="6">
        <f>COUNTIF($E$5:$E$204,"&gt;40")</f>
        <v>200</v>
      </c>
      <c r="S13" s="6">
        <f>COUNTIF($F$5:$F$204,"&gt;40")</f>
        <v>200</v>
      </c>
      <c r="T13" s="6">
        <f>COUNTIF($G$5:$G$204,"&gt;40")</f>
        <v>150</v>
      </c>
      <c r="U13" s="6">
        <f>COUNTIF($H$5:$H$204,"&gt;40")</f>
        <v>0</v>
      </c>
      <c r="V13" s="6">
        <f>COUNTIF($I$5:$I$204,"&gt;40")</f>
        <v>0</v>
      </c>
      <c r="W13" s="6">
        <f>COUNTIF($J$5:$J$204,"&gt;40")</f>
        <v>0</v>
      </c>
      <c r="Z13">
        <f t="shared" si="4"/>
        <v>0</v>
      </c>
      <c r="AA13">
        <f t="shared" si="5"/>
        <v>20</v>
      </c>
      <c r="AB13">
        <f t="shared" si="6"/>
        <v>100</v>
      </c>
      <c r="AC13">
        <f t="shared" si="7"/>
        <v>60</v>
      </c>
      <c r="AD13">
        <f t="shared" si="8"/>
        <v>0</v>
      </c>
      <c r="AE13">
        <f t="shared" si="9"/>
        <v>15</v>
      </c>
      <c r="AF13">
        <f t="shared" si="10"/>
        <v>0</v>
      </c>
      <c r="AG13">
        <f t="shared" si="11"/>
        <v>0</v>
      </c>
      <c r="AH13">
        <f t="shared" si="12"/>
        <v>0</v>
      </c>
      <c r="AL13">
        <f>AL$2*NORMSDIST(((LN($M13*AL$1)-LN('balance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3">
        <f>AM$2*NORMSDIST(((LN($M13*AM$1)-LN('balance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3">
        <f>AN$2*NORMSDIST(((LN($M13*AN$1)-LN('balance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3">
        <f>AO$2*NORMSDIST(((LN($M13*AO$1)-LN('balance sheet'!$B$6)-'PK parameters (simulated)'!$D$3+'PK parameters (simulated)'!$A$3))/SQRT('PK parameters (simulated)'!$A$2*'PK parameters (simulated)'!$A$2+'PK parameters (simulated)'!$D$2*'PK parameters (simulated)'!$D$2))</f>
        <v>1.1230016916385921E-12</v>
      </c>
      <c r="AP13">
        <f>AP$2*NORMSDIST(((LN($M13*AP$1)-LN('balance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3">
        <f>AQ$2*NORMSDIST(((LN($M13*AQ$1)-LN('balance sheet'!$B$6)-'PK parameters (simulated)'!$D$3+'PK parameters (simulated)'!$A$3))/SQRT('PK parameters (simulated)'!$A$2*'PK parameters (simulated)'!$A$2+'PK parameters (simulated)'!$D$2*'PK parameters (simulated)'!$D$2))</f>
        <v>0.02751991535231071</v>
      </c>
      <c r="AR13">
        <f>AR$2*NORMSDIST(((LN($M13*AR$1)-LN('balance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3">
        <f>AS$2*NORMSDIST(((LN($M13*AS$1)-LN('balance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3">
        <f>AT$2*NORMSDIST(((LN($M13*AT$1)-LN('balance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3">
        <f t="shared" si="14"/>
        <v>0.9724800846465663</v>
      </c>
    </row>
    <row r="14" spans="2:47" ht="12.75">
      <c r="B14">
        <f>'PK parameters (simulated)'!$F13/'PK PD AUCMIC'!B$1</f>
        <v>1784.2150903631477</v>
      </c>
      <c r="C14">
        <f>'PK parameters (simulated)'!$F13/'PK PD AUCMIC'!C$1</f>
        <v>892.1075451815739</v>
      </c>
      <c r="D14">
        <f>'PK parameters (simulated)'!$F13/'PK PD AUCMIC'!D$1</f>
        <v>446.05377259078693</v>
      </c>
      <c r="E14">
        <f>'PK parameters (simulated)'!$F13/'PK PD AUCMIC'!E$1</f>
        <v>223.02688629539347</v>
      </c>
      <c r="F14">
        <f>'PK parameters (simulated)'!$F13/'PK PD AUCMIC'!F$1</f>
        <v>111.51344314769673</v>
      </c>
      <c r="G14">
        <f>'PK parameters (simulated)'!$F13/'PK PD AUCMIC'!G$1</f>
        <v>55.75672157384837</v>
      </c>
      <c r="H14">
        <f>'PK parameters (simulated)'!$F13/'PK PD AUCMIC'!H$1</f>
        <v>27.878360786924183</v>
      </c>
      <c r="I14">
        <f>'PK parameters (simulated)'!$F13/'PK PD AUCMIC'!I$1</f>
        <v>13.939180393462092</v>
      </c>
      <c r="J14">
        <f>'PK parameters (simulated)'!$F13/'PK PD AUCMIC'!J$1</f>
        <v>6.969590196731046</v>
      </c>
      <c r="M14">
        <f t="shared" si="13"/>
        <v>45</v>
      </c>
      <c r="N14" s="3">
        <f t="shared" si="3"/>
        <v>0.9520000000000001</v>
      </c>
      <c r="O14" s="6">
        <f>COUNTIF($B$5:$B$204,"&gt;45")</f>
        <v>200</v>
      </c>
      <c r="P14" s="6">
        <f>COUNTIF($C$5:$C$204,"&gt;45")</f>
        <v>200</v>
      </c>
      <c r="Q14" s="6">
        <f>COUNTIF($D$5:$D$204,"&gt;45")</f>
        <v>200</v>
      </c>
      <c r="R14" s="6">
        <f>COUNTIF($E$5:$E$204,"&gt;45")</f>
        <v>200</v>
      </c>
      <c r="S14" s="6">
        <f>COUNTIF($F$5:$F$204,"&gt;45")</f>
        <v>200</v>
      </c>
      <c r="T14" s="6">
        <f>COUNTIF($G$5:$G$204,"&gt;45")</f>
        <v>104</v>
      </c>
      <c r="U14" s="6">
        <f>COUNTIF($H$5:$H$204,"&gt;45")</f>
        <v>0</v>
      </c>
      <c r="V14" s="6">
        <f>COUNTIF($I$5:$I$204,"&gt;45")</f>
        <v>0</v>
      </c>
      <c r="W14" s="6">
        <f>COUNTIF($J$5:$J$204,"&gt;45")</f>
        <v>0</v>
      </c>
      <c r="Z14">
        <f t="shared" si="4"/>
        <v>0</v>
      </c>
      <c r="AA14">
        <f t="shared" si="5"/>
        <v>20</v>
      </c>
      <c r="AB14">
        <f t="shared" si="6"/>
        <v>100</v>
      </c>
      <c r="AC14">
        <f t="shared" si="7"/>
        <v>60</v>
      </c>
      <c r="AD14">
        <f t="shared" si="8"/>
        <v>0</v>
      </c>
      <c r="AE14">
        <f t="shared" si="9"/>
        <v>10.4</v>
      </c>
      <c r="AF14">
        <f t="shared" si="10"/>
        <v>0</v>
      </c>
      <c r="AG14">
        <f t="shared" si="11"/>
        <v>0</v>
      </c>
      <c r="AH14">
        <f t="shared" si="12"/>
        <v>0</v>
      </c>
      <c r="AL14">
        <f>AL$2*NORMSDIST(((LN($M14*AL$1)-LN('balance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4">
        <f>AM$2*NORMSDIST(((LN($M14*AM$1)-LN('balance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4">
        <f>AN$2*NORMSDIST(((LN($M14*AN$1)-LN('balance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4">
        <f>AO$2*NORMSDIST(((LN($M14*AO$1)-LN('balance sheet'!$B$6)-'PK parameters (simulated)'!$D$3+'PK parameters (simulated)'!$A$3))/SQRT('PK parameters (simulated)'!$A$2*'PK parameters (simulated)'!$A$2+'PK parameters (simulated)'!$D$2*'PK parameters (simulated)'!$D$2))</f>
        <v>3.9988645728072926E-11</v>
      </c>
      <c r="AP14">
        <f>AP$2*NORMSDIST(((LN($M14*AP$1)-LN('balance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4">
        <f>AQ$2*NORMSDIST(((LN($M14*AQ$1)-LN('balance sheet'!$B$6)-'PK parameters (simulated)'!$D$3+'PK parameters (simulated)'!$A$3))/SQRT('PK parameters (simulated)'!$A$2*'PK parameters (simulated)'!$A$2+'PK parameters (simulated)'!$D$2*'PK parameters (simulated)'!$D$2))</f>
        <v>0.047368885772728936</v>
      </c>
      <c r="AR14">
        <f>AR$2*NORMSDIST(((LN($M14*AR$1)-LN('balance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4">
        <f>AS$2*NORMSDIST(((LN($M14*AS$1)-LN('balance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4">
        <f>AT$2*NORMSDIST(((LN($M14*AT$1)-LN('balance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4">
        <f t="shared" si="14"/>
        <v>0.9526311141872824</v>
      </c>
    </row>
    <row r="15" spans="2:47" ht="12.75">
      <c r="B15">
        <f>'PK parameters (simulated)'!$F14/'PK PD AUCMIC'!B$1</f>
        <v>1637.0026356126768</v>
      </c>
      <c r="C15">
        <f>'PK parameters (simulated)'!$F14/'PK PD AUCMIC'!C$1</f>
        <v>818.5013178063384</v>
      </c>
      <c r="D15">
        <f>'PK parameters (simulated)'!$F14/'PK PD AUCMIC'!D$1</f>
        <v>409.2506589031692</v>
      </c>
      <c r="E15">
        <f>'PK parameters (simulated)'!$F14/'PK PD AUCMIC'!E$1</f>
        <v>204.6253294515846</v>
      </c>
      <c r="F15">
        <f>'PK parameters (simulated)'!$F14/'PK PD AUCMIC'!F$1</f>
        <v>102.3126647257923</v>
      </c>
      <c r="G15">
        <f>'PK parameters (simulated)'!$F14/'PK PD AUCMIC'!G$1</f>
        <v>51.15633236289615</v>
      </c>
      <c r="H15">
        <f>'PK parameters (simulated)'!$F14/'PK PD AUCMIC'!H$1</f>
        <v>25.578166181448076</v>
      </c>
      <c r="I15">
        <f>'PK parameters (simulated)'!$F14/'PK PD AUCMIC'!I$1</f>
        <v>12.789083090724038</v>
      </c>
      <c r="J15">
        <f>'PK parameters (simulated)'!$F14/'PK PD AUCMIC'!J$1</f>
        <v>6.394541545362019</v>
      </c>
      <c r="M15">
        <f t="shared" si="13"/>
        <v>50</v>
      </c>
      <c r="N15" s="3">
        <f t="shared" si="3"/>
        <v>0.935</v>
      </c>
      <c r="O15" s="6">
        <f>COUNTIF($B$5:$B$204,"&gt;50")</f>
        <v>200</v>
      </c>
      <c r="P15" s="6">
        <f>COUNTIF($C$5:$C$204,"&gt;50")</f>
        <v>200</v>
      </c>
      <c r="Q15" s="6">
        <f>COUNTIF($D$5:$D$204,"&gt;50")</f>
        <v>200</v>
      </c>
      <c r="R15" s="6">
        <f>COUNTIF($E$5:$E$204,"&gt;50")</f>
        <v>200</v>
      </c>
      <c r="S15" s="6">
        <f>COUNTIF($F$5:$F$204,"&gt;50")</f>
        <v>200</v>
      </c>
      <c r="T15" s="6">
        <f>COUNTIF($G$5:$G$204,"&gt;50")</f>
        <v>70</v>
      </c>
      <c r="U15" s="6">
        <f>COUNTIF($H$5:$H$204,"&gt;50")</f>
        <v>0</v>
      </c>
      <c r="V15" s="6">
        <f>COUNTIF($I$5:$I$204,"&gt;50")</f>
        <v>0</v>
      </c>
      <c r="W15" s="6">
        <f>COUNTIF($J$5:$J$204,"&gt;50")</f>
        <v>0</v>
      </c>
      <c r="Z15">
        <f t="shared" si="4"/>
        <v>0</v>
      </c>
      <c r="AA15">
        <f t="shared" si="5"/>
        <v>20</v>
      </c>
      <c r="AB15">
        <f t="shared" si="6"/>
        <v>100</v>
      </c>
      <c r="AC15">
        <f t="shared" si="7"/>
        <v>60</v>
      </c>
      <c r="AD15">
        <f t="shared" si="8"/>
        <v>0</v>
      </c>
      <c r="AE15">
        <f t="shared" si="9"/>
        <v>7</v>
      </c>
      <c r="AF15">
        <f t="shared" si="10"/>
        <v>0</v>
      </c>
      <c r="AG15">
        <f t="shared" si="11"/>
        <v>0</v>
      </c>
      <c r="AH15">
        <f t="shared" si="12"/>
        <v>0</v>
      </c>
      <c r="AL15">
        <f>AL$2*NORMSDIST(((LN($M15*AL$1)-LN('balance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5">
        <f>AM$2*NORMSDIST(((LN($M15*AM$1)-LN('balance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5">
        <f>AN$2*NORMSDIST(((LN($M15*AN$1)-LN('balance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5">
        <f>AO$2*NORMSDIST(((LN($M15*AO$1)-LN('balance sheet'!$B$6)-'PK parameters (simulated)'!$D$3+'PK parameters (simulated)'!$A$3))/SQRT('PK parameters (simulated)'!$A$2*'PK parameters (simulated)'!$A$2+'PK parameters (simulated)'!$D$2*'PK parameters (simulated)'!$D$2))</f>
        <v>7.73375496976314E-10</v>
      </c>
      <c r="AP15">
        <f>AP$2*NORMSDIST(((LN($M15*AP$1)-LN('balance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5">
        <f>AQ$2*NORMSDIST(((LN($M15*AQ$1)-LN('balance sheet'!$B$6)-'PK parameters (simulated)'!$D$3+'PK parameters (simulated)'!$A$3))/SQRT('PK parameters (simulated)'!$A$2*'PK parameters (simulated)'!$A$2+'PK parameters (simulated)'!$D$2*'PK parameters (simulated)'!$D$2))</f>
        <v>0.06587821453848933</v>
      </c>
      <c r="AR15">
        <f>AR$2*NORMSDIST(((LN($M15*AR$1)-LN('balance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5">
        <f>AS$2*NORMSDIST(((LN($M15*AS$1)-LN('balance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5">
        <f>AT$2*NORMSDIST(((LN($M15*AT$1)-LN('balance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5">
        <f t="shared" si="14"/>
        <v>0.9341217846881351</v>
      </c>
    </row>
    <row r="16" spans="2:47" ht="12.75">
      <c r="B16">
        <f>'PK parameters (simulated)'!$F15/'PK PD AUCMIC'!B$1</f>
        <v>1293.4332930528255</v>
      </c>
      <c r="C16">
        <f>'PK parameters (simulated)'!$F15/'PK PD AUCMIC'!C$1</f>
        <v>646.7166465264128</v>
      </c>
      <c r="D16">
        <f>'PK parameters (simulated)'!$F15/'PK PD AUCMIC'!D$1</f>
        <v>323.3583232632064</v>
      </c>
      <c r="E16">
        <f>'PK parameters (simulated)'!$F15/'PK PD AUCMIC'!E$1</f>
        <v>161.6791616316032</v>
      </c>
      <c r="F16">
        <f>'PK parameters (simulated)'!$F15/'PK PD AUCMIC'!F$1</f>
        <v>80.8395808158016</v>
      </c>
      <c r="G16">
        <f>'PK parameters (simulated)'!$F15/'PK PD AUCMIC'!G$1</f>
        <v>40.4197904079008</v>
      </c>
      <c r="H16">
        <f>'PK parameters (simulated)'!$F15/'PK PD AUCMIC'!H$1</f>
        <v>20.2098952039504</v>
      </c>
      <c r="I16">
        <f>'PK parameters (simulated)'!$F15/'PK PD AUCMIC'!I$1</f>
        <v>10.1049476019752</v>
      </c>
      <c r="J16">
        <f>'PK parameters (simulated)'!$F15/'PK PD AUCMIC'!J$1</f>
        <v>5.0524738009876</v>
      </c>
      <c r="M16">
        <f t="shared" si="13"/>
        <v>55</v>
      </c>
      <c r="N16" s="3">
        <f t="shared" si="3"/>
        <v>0.9225</v>
      </c>
      <c r="O16" s="6">
        <f>COUNTIF($B$5:$B$204,"&gt;55")</f>
        <v>200</v>
      </c>
      <c r="P16" s="6">
        <f>COUNTIF($C$5:$C$204,"&gt;55")</f>
        <v>200</v>
      </c>
      <c r="Q16" s="6">
        <f>COUNTIF($D$5:$D$204,"&gt;55")</f>
        <v>200</v>
      </c>
      <c r="R16" s="6">
        <f>COUNTIF($E$5:$E$204,"&gt;55")</f>
        <v>200</v>
      </c>
      <c r="S16" s="6">
        <f>COUNTIF($F$5:$F$204,"&gt;55")</f>
        <v>200</v>
      </c>
      <c r="T16" s="6">
        <f>COUNTIF($G$5:$G$204,"&gt;55")</f>
        <v>45</v>
      </c>
      <c r="U16" s="6">
        <f>COUNTIF($H$5:$H$204,"&gt;55")</f>
        <v>0</v>
      </c>
      <c r="V16" s="6">
        <f>COUNTIF($I$5:$I$204,"&gt;55")</f>
        <v>0</v>
      </c>
      <c r="W16" s="6">
        <f>COUNTIF($J$5:$J$204,"&gt;55")</f>
        <v>0</v>
      </c>
      <c r="Z16">
        <f t="shared" si="4"/>
        <v>0</v>
      </c>
      <c r="AA16">
        <f t="shared" si="5"/>
        <v>20</v>
      </c>
      <c r="AB16">
        <f t="shared" si="6"/>
        <v>100</v>
      </c>
      <c r="AC16">
        <f t="shared" si="7"/>
        <v>60</v>
      </c>
      <c r="AD16">
        <f t="shared" si="8"/>
        <v>0</v>
      </c>
      <c r="AE16">
        <f t="shared" si="9"/>
        <v>4.5</v>
      </c>
      <c r="AF16">
        <f t="shared" si="10"/>
        <v>0</v>
      </c>
      <c r="AG16">
        <f t="shared" si="11"/>
        <v>0</v>
      </c>
      <c r="AH16">
        <f t="shared" si="12"/>
        <v>0</v>
      </c>
      <c r="AL16">
        <f>AL$2*NORMSDIST(((LN($M16*AL$1)-LN('balance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6">
        <f>AM$2*NORMSDIST(((LN($M16*AM$1)-LN('balance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6">
        <f>AN$2*NORMSDIST(((LN($M16*AN$1)-LN('balance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O16">
        <f>AO$2*NORMSDIST(((LN($M16*AO$1)-LN('balance sheet'!$B$6)-'PK parameters (simulated)'!$D$3+'PK parameters (simulated)'!$A$3))/SQRT('PK parameters (simulated)'!$A$2*'PK parameters (simulated)'!$A$2+'PK parameters (simulated)'!$D$2*'PK parameters (simulated)'!$D$2))</f>
        <v>9.329535144431134E-09</v>
      </c>
      <c r="AP16">
        <f>AP$2*NORMSDIST(((LN($M16*AP$1)-LN('balance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6">
        <f>AQ$2*NORMSDIST(((LN($M16*AQ$1)-LN('balance sheet'!$B$6)-'PK parameters (simulated)'!$D$3+'PK parameters (simulated)'!$A$3))/SQRT('PK parameters (simulated)'!$A$2*'PK parameters (simulated)'!$A$2+'PK parameters (simulated)'!$D$2*'PK parameters (simulated)'!$D$2))</f>
        <v>0.07992541037967002</v>
      </c>
      <c r="AR16">
        <f>AR$2*NORMSDIST(((LN($M16*AR$1)-LN('balance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6">
        <f>AS$2*NORMSDIST(((LN($M16*AS$1)-LN('balance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6">
        <f>AT$2*NORMSDIST(((LN($M16*AT$1)-LN('balance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6">
        <f t="shared" si="14"/>
        <v>0.9200745802907948</v>
      </c>
    </row>
    <row r="17" spans="2:47" ht="12.75">
      <c r="B17">
        <f>'PK parameters (simulated)'!$F16/'PK PD AUCMIC'!B$1</f>
        <v>1340.30933337004</v>
      </c>
      <c r="C17">
        <f>'PK parameters (simulated)'!$F16/'PK PD AUCMIC'!C$1</f>
        <v>670.15466668502</v>
      </c>
      <c r="D17">
        <f>'PK parameters (simulated)'!$F16/'PK PD AUCMIC'!D$1</f>
        <v>335.07733334251</v>
      </c>
      <c r="E17">
        <f>'PK parameters (simulated)'!$F16/'PK PD AUCMIC'!E$1</f>
        <v>167.538666671255</v>
      </c>
      <c r="F17">
        <f>'PK parameters (simulated)'!$F16/'PK PD AUCMIC'!F$1</f>
        <v>83.7693333356275</v>
      </c>
      <c r="G17">
        <f>'PK parameters (simulated)'!$F16/'PK PD AUCMIC'!G$1</f>
        <v>41.88466666781375</v>
      </c>
      <c r="H17">
        <f>'PK parameters (simulated)'!$F16/'PK PD AUCMIC'!H$1</f>
        <v>20.942333333906873</v>
      </c>
      <c r="I17">
        <f>'PK parameters (simulated)'!$F16/'PK PD AUCMIC'!I$1</f>
        <v>10.471166666953437</v>
      </c>
      <c r="J17">
        <f>'PK parameters (simulated)'!$F16/'PK PD AUCMIC'!J$1</f>
        <v>5.235583333476718</v>
      </c>
      <c r="M17">
        <f t="shared" si="13"/>
        <v>60</v>
      </c>
      <c r="N17" s="3">
        <f t="shared" si="3"/>
        <v>0.9095</v>
      </c>
      <c r="O17" s="6">
        <f>COUNTIF($B$5:$B$204,"&gt;60")</f>
        <v>200</v>
      </c>
      <c r="P17" s="6">
        <f>COUNTIF($C$5:$C$204,"&gt;60")</f>
        <v>200</v>
      </c>
      <c r="Q17" s="6">
        <f>COUNTIF($D$5:$D$204,"&gt;60")</f>
        <v>200</v>
      </c>
      <c r="R17" s="6">
        <f>COUNTIF($E$5:$E$204,"&gt;60")</f>
        <v>200</v>
      </c>
      <c r="S17" s="6">
        <f>COUNTIF($F$5:$F$204,"&gt;60")</f>
        <v>200</v>
      </c>
      <c r="T17" s="6">
        <f>COUNTIF($G$5:$G$204,"&gt;60")</f>
        <v>19</v>
      </c>
      <c r="U17" s="6">
        <f>COUNTIF($H$5:$H$204,"&gt;60")</f>
        <v>0</v>
      </c>
      <c r="V17" s="6">
        <f>COUNTIF($I$5:$I$204,"&gt;60")</f>
        <v>0</v>
      </c>
      <c r="W17" s="6">
        <f>COUNTIF($J$5:$J$204,"&gt;60")</f>
        <v>0</v>
      </c>
      <c r="Z17">
        <f t="shared" si="4"/>
        <v>0</v>
      </c>
      <c r="AA17">
        <f t="shared" si="5"/>
        <v>20</v>
      </c>
      <c r="AB17">
        <f t="shared" si="6"/>
        <v>100</v>
      </c>
      <c r="AC17">
        <f t="shared" si="7"/>
        <v>60</v>
      </c>
      <c r="AD17">
        <f t="shared" si="8"/>
        <v>0</v>
      </c>
      <c r="AE17">
        <f t="shared" si="9"/>
        <v>1.9000000000000001</v>
      </c>
      <c r="AF17">
        <f t="shared" si="10"/>
        <v>0</v>
      </c>
      <c r="AG17">
        <f t="shared" si="11"/>
        <v>0</v>
      </c>
      <c r="AH17">
        <f t="shared" si="12"/>
        <v>0</v>
      </c>
      <c r="AL17">
        <f>AL$2*NORMSDIST(((LN($M17*AL$1)-LN('balance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7">
        <f>AM$2*NORMSDIST(((LN($M17*AM$1)-LN('balance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7">
        <f>AN$2*NORMSDIST(((LN($M17*AN$1)-LN('balance sheet'!$B$6)-'PK parameters (simulated)'!$D$3+'PK parameters (simulated)'!$A$3))/SQRT('PK parameters (simulated)'!$A$2*'PK parameters (simulated)'!$A$2+'PK parameters (simulated)'!$D$2*'PK parameters (simulated)'!$D$2))</f>
        <v>1.1102230246251565E-16</v>
      </c>
      <c r="AO17">
        <f>AO$2*NORMSDIST(((LN($M17*AO$1)-LN('balance sheet'!$B$6)-'PK parameters (simulated)'!$D$3+'PK parameters (simulated)'!$A$3))/SQRT('PK parameters (simulated)'!$A$2*'PK parameters (simulated)'!$A$2+'PK parameters (simulated)'!$D$2*'PK parameters (simulated)'!$D$2))</f>
        <v>7.747690692339048E-08</v>
      </c>
      <c r="AP17">
        <f>AP$2*NORMSDIST(((LN($M17*AP$1)-LN('balance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7">
        <f>AQ$2*NORMSDIST(((LN($M17*AQ$1)-LN('balance sheet'!$B$6)-'PK parameters (simulated)'!$D$3+'PK parameters (simulated)'!$A$3))/SQRT('PK parameters (simulated)'!$A$2*'PK parameters (simulated)'!$A$2+'PK parameters (simulated)'!$D$2*'PK parameters (simulated)'!$D$2))</f>
        <v>0.08909044663224656</v>
      </c>
      <c r="AR17">
        <f>AR$2*NORMSDIST(((LN($M17*AR$1)-LN('balance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7">
        <f>AS$2*NORMSDIST(((LN($M17*AS$1)-LN('balance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7">
        <f>AT$2*NORMSDIST(((LN($M17*AT$1)-LN('balance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7">
        <f t="shared" si="14"/>
        <v>0.9109094758908464</v>
      </c>
    </row>
    <row r="18" spans="2:47" ht="12.75">
      <c r="B18">
        <f>'PK parameters (simulated)'!$F17/'PK PD AUCMIC'!B$1</f>
        <v>1823.755925387503</v>
      </c>
      <c r="C18">
        <f>'PK parameters (simulated)'!$F17/'PK PD AUCMIC'!C$1</f>
        <v>911.8779626937516</v>
      </c>
      <c r="D18">
        <f>'PK parameters (simulated)'!$F17/'PK PD AUCMIC'!D$1</f>
        <v>455.9389813468758</v>
      </c>
      <c r="E18">
        <f>'PK parameters (simulated)'!$F17/'PK PD AUCMIC'!E$1</f>
        <v>227.9694906734379</v>
      </c>
      <c r="F18">
        <f>'PK parameters (simulated)'!$F17/'PK PD AUCMIC'!F$1</f>
        <v>113.98474533671894</v>
      </c>
      <c r="G18">
        <f>'PK parameters (simulated)'!$F17/'PK PD AUCMIC'!G$1</f>
        <v>56.99237266835947</v>
      </c>
      <c r="H18">
        <f>'PK parameters (simulated)'!$F17/'PK PD AUCMIC'!H$1</f>
        <v>28.496186334179736</v>
      </c>
      <c r="I18">
        <f>'PK parameters (simulated)'!$F17/'PK PD AUCMIC'!I$1</f>
        <v>14.248093167089868</v>
      </c>
      <c r="J18">
        <f>'PK parameters (simulated)'!$F17/'PK PD AUCMIC'!J$1</f>
        <v>7.124046583544934</v>
      </c>
      <c r="M18">
        <f t="shared" si="13"/>
        <v>65</v>
      </c>
      <c r="N18" s="3">
        <f t="shared" si="3"/>
        <v>0.9045000000000001</v>
      </c>
      <c r="O18" s="6">
        <f>COUNTIF($B$5:$B$204,"&gt;65")</f>
        <v>200</v>
      </c>
      <c r="P18" s="6">
        <f>COUNTIF($C$5:$C$204,"&gt;65")</f>
        <v>200</v>
      </c>
      <c r="Q18" s="6">
        <f>COUNTIF($D$5:$D$204,"&gt;65")</f>
        <v>200</v>
      </c>
      <c r="R18" s="6">
        <f>COUNTIF($E$5:$E$204,"&gt;65")</f>
        <v>200</v>
      </c>
      <c r="S18" s="6">
        <f>COUNTIF($F$5:$F$204,"&gt;65")</f>
        <v>191</v>
      </c>
      <c r="T18" s="6">
        <f>COUNTIF($G$5:$G$204,"&gt;65")</f>
        <v>9</v>
      </c>
      <c r="U18" s="6">
        <f>COUNTIF($H$5:$H$204,"&gt;65")</f>
        <v>0</v>
      </c>
      <c r="V18" s="6">
        <f>COUNTIF($I$5:$I$204,"&gt;65")</f>
        <v>0</v>
      </c>
      <c r="W18" s="6">
        <f>COUNTIF($J$5:$J$204,"&gt;65")</f>
        <v>0</v>
      </c>
      <c r="Z18">
        <f t="shared" si="4"/>
        <v>0</v>
      </c>
      <c r="AA18">
        <f t="shared" si="5"/>
        <v>20</v>
      </c>
      <c r="AB18">
        <f t="shared" si="6"/>
        <v>100</v>
      </c>
      <c r="AC18">
        <f t="shared" si="7"/>
        <v>60</v>
      </c>
      <c r="AD18">
        <f t="shared" si="8"/>
        <v>0</v>
      </c>
      <c r="AE18">
        <f t="shared" si="9"/>
        <v>0.9</v>
      </c>
      <c r="AF18">
        <f t="shared" si="10"/>
        <v>0</v>
      </c>
      <c r="AG18">
        <f t="shared" si="11"/>
        <v>0</v>
      </c>
      <c r="AH18">
        <f t="shared" si="12"/>
        <v>0</v>
      </c>
      <c r="AL18">
        <f>AL$2*NORMSDIST(((LN($M18*AL$1)-LN('balance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8">
        <f>AM$2*NORMSDIST(((LN($M18*AM$1)-LN('balance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8">
        <f>AN$2*NORMSDIST(((LN($M18*AN$1)-LN('balance sheet'!$B$6)-'PK parameters (simulated)'!$D$3+'PK parameters (simulated)'!$A$3))/SQRT('PK parameters (simulated)'!$A$2*'PK parameters (simulated)'!$A$2+'PK parameters (simulated)'!$D$2*'PK parameters (simulated)'!$D$2))</f>
        <v>1.7763568394002505E-15</v>
      </c>
      <c r="AO18">
        <f>AO$2*NORMSDIST(((LN($M18*AO$1)-LN('balance sheet'!$B$6)-'PK parameters (simulated)'!$D$3+'PK parameters (simulated)'!$A$3))/SQRT('PK parameters (simulated)'!$A$2*'PK parameters (simulated)'!$A$2+'PK parameters (simulated)'!$D$2*'PK parameters (simulated)'!$D$2))</f>
        <v>4.7618383163250395E-07</v>
      </c>
      <c r="AP18">
        <f>AP$2*NORMSDIST(((LN($M18*AP$1)-LN('balance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8">
        <f>AQ$2*NORMSDIST(((LN($M18*AQ$1)-LN('balance sheet'!$B$6)-'PK parameters (simulated)'!$D$3+'PK parameters (simulated)'!$A$3))/SQRT('PK parameters (simulated)'!$A$2*'PK parameters (simulated)'!$A$2+'PK parameters (simulated)'!$D$2*'PK parameters (simulated)'!$D$2))</f>
        <v>0.09443435265394506</v>
      </c>
      <c r="AR18">
        <f>AR$2*NORMSDIST(((LN($M18*AR$1)-LN('balance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8">
        <f>AS$2*NORMSDIST(((LN($M18*AS$1)-LN('balance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8">
        <f>AT$2*NORMSDIST(((LN($M18*AT$1)-LN('balance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8">
        <f t="shared" si="14"/>
        <v>0.9055651711622216</v>
      </c>
    </row>
    <row r="19" spans="2:47" ht="12.75">
      <c r="B19">
        <f>'PK parameters (simulated)'!$F18/'PK PD AUCMIC'!B$1</f>
        <v>1290.8062259103317</v>
      </c>
      <c r="C19">
        <f>'PK parameters (simulated)'!$F18/'PK PD AUCMIC'!C$1</f>
        <v>645.4031129551659</v>
      </c>
      <c r="D19">
        <f>'PK parameters (simulated)'!$F18/'PK PD AUCMIC'!D$1</f>
        <v>322.7015564775829</v>
      </c>
      <c r="E19">
        <f>'PK parameters (simulated)'!$F18/'PK PD AUCMIC'!E$1</f>
        <v>161.35077823879146</v>
      </c>
      <c r="F19">
        <f>'PK parameters (simulated)'!$F18/'PK PD AUCMIC'!F$1</f>
        <v>80.67538911939573</v>
      </c>
      <c r="G19">
        <f>'PK parameters (simulated)'!$F18/'PK PD AUCMIC'!G$1</f>
        <v>40.337694559697866</v>
      </c>
      <c r="H19">
        <f>'PK parameters (simulated)'!$F18/'PK PD AUCMIC'!H$1</f>
        <v>20.168847279848933</v>
      </c>
      <c r="I19">
        <f>'PK parameters (simulated)'!$F18/'PK PD AUCMIC'!I$1</f>
        <v>10.084423639924466</v>
      </c>
      <c r="J19">
        <f>'PK parameters (simulated)'!$F18/'PK PD AUCMIC'!J$1</f>
        <v>5.042211819962233</v>
      </c>
      <c r="M19">
        <f t="shared" si="13"/>
        <v>70</v>
      </c>
      <c r="N19" s="3">
        <f t="shared" si="3"/>
        <v>0.9015000000000001</v>
      </c>
      <c r="O19" s="6">
        <f>COUNTIF($B$5:$B$204,"&gt;70")</f>
        <v>200</v>
      </c>
      <c r="P19" s="6">
        <f>COUNTIF($C$5:$C$204,"&gt;70")</f>
        <v>200</v>
      </c>
      <c r="Q19" s="6">
        <f>COUNTIF($D$5:$D$204,"&gt;70")</f>
        <v>200</v>
      </c>
      <c r="R19" s="6">
        <f>COUNTIF($E$5:$E$204,"&gt;70")</f>
        <v>200</v>
      </c>
      <c r="S19" s="6">
        <f>COUNTIF($F$5:$F$204,"&gt;70")</f>
        <v>181</v>
      </c>
      <c r="T19" s="6">
        <f>COUNTIF($G$5:$G$204,"&gt;70")</f>
        <v>3</v>
      </c>
      <c r="U19" s="6">
        <f>COUNTIF($H$5:$H$204,"&gt;70")</f>
        <v>0</v>
      </c>
      <c r="V19" s="6">
        <f>COUNTIF($I$5:$I$204,"&gt;70")</f>
        <v>0</v>
      </c>
      <c r="W19" s="6">
        <f>COUNTIF($J$5:$J$204,"&gt;70")</f>
        <v>0</v>
      </c>
      <c r="Z19">
        <f t="shared" si="4"/>
        <v>0</v>
      </c>
      <c r="AA19">
        <f t="shared" si="5"/>
        <v>20</v>
      </c>
      <c r="AB19">
        <f t="shared" si="6"/>
        <v>100</v>
      </c>
      <c r="AC19">
        <f t="shared" si="7"/>
        <v>60</v>
      </c>
      <c r="AD19">
        <f t="shared" si="8"/>
        <v>0</v>
      </c>
      <c r="AE19">
        <f t="shared" si="9"/>
        <v>0.30000000000000004</v>
      </c>
      <c r="AF19">
        <f t="shared" si="10"/>
        <v>0</v>
      </c>
      <c r="AG19">
        <f t="shared" si="11"/>
        <v>0</v>
      </c>
      <c r="AH19">
        <f t="shared" si="12"/>
        <v>0</v>
      </c>
      <c r="AL19">
        <f>AL$2*NORMSDIST(((LN($M19*AL$1)-LN('balance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9">
        <f>AM$2*NORMSDIST(((LN($M19*AM$1)-LN('balance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19">
        <f>AN$2*NORMSDIST(((LN($M19*AN$1)-LN('balance sheet'!$B$6)-'PK parameters (simulated)'!$D$3+'PK parameters (simulated)'!$A$3))/SQRT('PK parameters (simulated)'!$A$2*'PK parameters (simulated)'!$A$2+'PK parameters (simulated)'!$D$2*'PK parameters (simulated)'!$D$2))</f>
        <v>2.3314683517128287E-14</v>
      </c>
      <c r="AO19">
        <f>AO$2*NORMSDIST(((LN($M19*AO$1)-LN('balance sheet'!$B$6)-'PK parameters (simulated)'!$D$3+'PK parameters (simulated)'!$A$3))/SQRT('PK parameters (simulated)'!$A$2*'PK parameters (simulated)'!$A$2+'PK parameters (simulated)'!$D$2*'PK parameters (simulated)'!$D$2))</f>
        <v>2.2874366544578527E-06</v>
      </c>
      <c r="AP19">
        <f>AP$2*NORMSDIST(((LN($M19*AP$1)-LN('balance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9">
        <f>AQ$2*NORMSDIST(((LN($M19*AQ$1)-LN('balance sheet'!$B$6)-'PK parameters (simulated)'!$D$3+'PK parameters (simulated)'!$A$3))/SQRT('PK parameters (simulated)'!$A$2*'PK parameters (simulated)'!$A$2+'PK parameters (simulated)'!$D$2*'PK parameters (simulated)'!$D$2))</f>
        <v>0.09729804763167561</v>
      </c>
      <c r="AR19">
        <f>AR$2*NORMSDIST(((LN($M19*AR$1)-LN('balance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9">
        <f>AS$2*NORMSDIST(((LN($M19*AS$1)-LN('balance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9">
        <f>AT$2*NORMSDIST(((LN($M19*AT$1)-LN('balance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9">
        <f t="shared" si="14"/>
        <v>0.9026996649316467</v>
      </c>
    </row>
    <row r="20" spans="2:47" ht="12.75">
      <c r="B20">
        <f>'PK parameters (simulated)'!$F19/'PK PD AUCMIC'!B$1</f>
        <v>1450.355382822139</v>
      </c>
      <c r="C20">
        <f>'PK parameters (simulated)'!$F19/'PK PD AUCMIC'!C$1</f>
        <v>725.1776914110695</v>
      </c>
      <c r="D20">
        <f>'PK parameters (simulated)'!$F19/'PK PD AUCMIC'!D$1</f>
        <v>362.58884570553477</v>
      </c>
      <c r="E20">
        <f>'PK parameters (simulated)'!$F19/'PK PD AUCMIC'!E$1</f>
        <v>181.29442285276738</v>
      </c>
      <c r="F20">
        <f>'PK parameters (simulated)'!$F19/'PK PD AUCMIC'!F$1</f>
        <v>90.64721142638369</v>
      </c>
      <c r="G20">
        <f>'PK parameters (simulated)'!$F19/'PK PD AUCMIC'!G$1</f>
        <v>45.323605713191846</v>
      </c>
      <c r="H20">
        <f>'PK parameters (simulated)'!$F19/'PK PD AUCMIC'!H$1</f>
        <v>22.661802856595923</v>
      </c>
      <c r="I20">
        <f>'PK parameters (simulated)'!$F19/'PK PD AUCMIC'!I$1</f>
        <v>11.330901428297961</v>
      </c>
      <c r="J20">
        <f>'PK parameters (simulated)'!$F19/'PK PD AUCMIC'!J$1</f>
        <v>5.665450714148981</v>
      </c>
      <c r="M20">
        <f t="shared" si="13"/>
        <v>75</v>
      </c>
      <c r="N20" s="3">
        <f t="shared" si="3"/>
        <v>0.9009999999999999</v>
      </c>
      <c r="O20" s="6">
        <f>COUNTIF($B$5:$B$204,"&gt;75")</f>
        <v>200</v>
      </c>
      <c r="P20" s="6">
        <f>COUNTIF($C$5:$C$204,"&gt;75")</f>
        <v>200</v>
      </c>
      <c r="Q20" s="6">
        <f>COUNTIF($D$5:$D$204,"&gt;75")</f>
        <v>200</v>
      </c>
      <c r="R20" s="6">
        <f>COUNTIF($E$5:$E$204,"&gt;75")</f>
        <v>200</v>
      </c>
      <c r="S20" s="6">
        <f>COUNTIF($F$5:$F$204,"&gt;75")</f>
        <v>165</v>
      </c>
      <c r="T20" s="6">
        <f>COUNTIF($G$5:$G$204,"&gt;75")</f>
        <v>2</v>
      </c>
      <c r="U20" s="6">
        <f>COUNTIF($H$5:$H$204,"&gt;75")</f>
        <v>0</v>
      </c>
      <c r="V20" s="6">
        <f>COUNTIF($I$5:$I$204,"&gt;75")</f>
        <v>0</v>
      </c>
      <c r="W20" s="6">
        <f>COUNTIF($J$5:$J$204,"&gt;75")</f>
        <v>0</v>
      </c>
      <c r="Z20">
        <f t="shared" si="4"/>
        <v>0</v>
      </c>
      <c r="AA20">
        <f t="shared" si="5"/>
        <v>20</v>
      </c>
      <c r="AB20">
        <f t="shared" si="6"/>
        <v>100</v>
      </c>
      <c r="AC20">
        <f t="shared" si="7"/>
        <v>60</v>
      </c>
      <c r="AD20">
        <f t="shared" si="8"/>
        <v>0</v>
      </c>
      <c r="AE20">
        <f t="shared" si="9"/>
        <v>0.2</v>
      </c>
      <c r="AF20">
        <f t="shared" si="10"/>
        <v>0</v>
      </c>
      <c r="AG20">
        <f t="shared" si="11"/>
        <v>0</v>
      </c>
      <c r="AH20">
        <f t="shared" si="12"/>
        <v>0</v>
      </c>
      <c r="AL20">
        <f>AL$2*NORMSDIST(((LN($M20*AL$1)-LN('balance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0">
        <f>AM$2*NORMSDIST(((LN($M20*AM$1)-LN('balance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0">
        <f>AN$2*NORMSDIST(((LN($M20*AN$1)-LN('balance sheet'!$B$6)-'PK parameters (simulated)'!$D$3+'PK parameters (simulated)'!$A$3))/SQRT('PK parameters (simulated)'!$A$2*'PK parameters (simulated)'!$A$2+'PK parameters (simulated)'!$D$2*'PK parameters (simulated)'!$D$2))</f>
        <v>2.3503421431314564E-13</v>
      </c>
      <c r="AO20">
        <f>AO$2*NORMSDIST(((LN($M20*AO$1)-LN('balance sheet'!$B$6)-'PK parameters (simulated)'!$D$3+'PK parameters (simulated)'!$A$3))/SQRT('PK parameters (simulated)'!$A$2*'PK parameters (simulated)'!$A$2+'PK parameters (simulated)'!$D$2*'PK parameters (simulated)'!$D$2))</f>
        <v>8.95599529957547E-06</v>
      </c>
      <c r="AP20">
        <f>AP$2*NORMSDIST(((LN($M20*AP$1)-LN('balance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0">
        <f>AQ$2*NORMSDIST(((LN($M20*AQ$1)-LN('balance sheet'!$B$6)-'PK parameters (simulated)'!$D$3+'PK parameters (simulated)'!$A$3))/SQRT('PK parameters (simulated)'!$A$2*'PK parameters (simulated)'!$A$2+'PK parameters (simulated)'!$D$2*'PK parameters (simulated)'!$D$2))</f>
        <v>0.09873783520284068</v>
      </c>
      <c r="AR20">
        <f>AR$2*NORMSDIST(((LN($M20*AR$1)-LN('balance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0">
        <f>AS$2*NORMSDIST(((LN($M20*AS$1)-LN('balance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0">
        <f>AT$2*NORMSDIST(((LN($M20*AT$1)-LN('balance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0">
        <f t="shared" si="14"/>
        <v>0.9012532088016247</v>
      </c>
    </row>
    <row r="21" spans="2:47" ht="12.75">
      <c r="B21">
        <f>'PK parameters (simulated)'!$F20/'PK PD AUCMIC'!B$1</f>
        <v>1300.2246447439236</v>
      </c>
      <c r="C21">
        <f>'PK parameters (simulated)'!$F20/'PK PD AUCMIC'!C$1</f>
        <v>650.1123223719618</v>
      </c>
      <c r="D21">
        <f>'PK parameters (simulated)'!$F20/'PK PD AUCMIC'!D$1</f>
        <v>325.0561611859809</v>
      </c>
      <c r="E21">
        <f>'PK parameters (simulated)'!$F20/'PK PD AUCMIC'!E$1</f>
        <v>162.52808059299045</v>
      </c>
      <c r="F21">
        <f>'PK parameters (simulated)'!$F20/'PK PD AUCMIC'!F$1</f>
        <v>81.26404029649522</v>
      </c>
      <c r="G21">
        <f>'PK parameters (simulated)'!$F20/'PK PD AUCMIC'!G$1</f>
        <v>40.63202014824761</v>
      </c>
      <c r="H21">
        <f>'PK parameters (simulated)'!$F20/'PK PD AUCMIC'!H$1</f>
        <v>20.316010074123806</v>
      </c>
      <c r="I21">
        <f>'PK parameters (simulated)'!$F20/'PK PD AUCMIC'!I$1</f>
        <v>10.158005037061903</v>
      </c>
      <c r="J21">
        <f>'PK parameters (simulated)'!$F20/'PK PD AUCMIC'!J$1</f>
        <v>5.0790025185309515</v>
      </c>
      <c r="M21">
        <f t="shared" si="13"/>
        <v>80</v>
      </c>
      <c r="N21" s="3">
        <f t="shared" si="3"/>
        <v>0.9</v>
      </c>
      <c r="O21" s="6">
        <f>COUNTIF($B$5:$B$204,"&gt;80")</f>
        <v>200</v>
      </c>
      <c r="P21" s="6">
        <f>COUNTIF($C$5:$C$204,"&gt;80")</f>
        <v>200</v>
      </c>
      <c r="Q21" s="6">
        <f>COUNTIF($D$5:$D$204,"&gt;80")</f>
        <v>200</v>
      </c>
      <c r="R21" s="6">
        <f>COUNTIF($E$5:$E$204,"&gt;80")</f>
        <v>200</v>
      </c>
      <c r="S21" s="6">
        <f>COUNTIF($F$5:$F$204,"&gt;80")</f>
        <v>150</v>
      </c>
      <c r="T21" s="6">
        <f>COUNTIF($G$5:$G$204,"&gt;80")</f>
        <v>0</v>
      </c>
      <c r="U21" s="6">
        <f>COUNTIF($H$5:$H$204,"&gt;80")</f>
        <v>0</v>
      </c>
      <c r="V21" s="6">
        <f>COUNTIF($I$5:$I$204,"&gt;80")</f>
        <v>0</v>
      </c>
      <c r="W21" s="6">
        <f>COUNTIF($J$5:$J$204,"&gt;80")</f>
        <v>0</v>
      </c>
      <c r="Z21">
        <f t="shared" si="4"/>
        <v>0</v>
      </c>
      <c r="AA21">
        <f t="shared" si="5"/>
        <v>20</v>
      </c>
      <c r="AB21">
        <f t="shared" si="6"/>
        <v>100</v>
      </c>
      <c r="AC21">
        <f t="shared" si="7"/>
        <v>60</v>
      </c>
      <c r="AD21">
        <f t="shared" si="8"/>
        <v>0</v>
      </c>
      <c r="AE21">
        <f t="shared" si="9"/>
        <v>0</v>
      </c>
      <c r="AF21">
        <f t="shared" si="10"/>
        <v>0</v>
      </c>
      <c r="AG21">
        <f t="shared" si="11"/>
        <v>0</v>
      </c>
      <c r="AH21">
        <f t="shared" si="12"/>
        <v>0</v>
      </c>
      <c r="AL21">
        <f>AL$2*NORMSDIST(((LN($M21*AL$1)-LN('balance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1">
        <f>AM$2*NORMSDIST(((LN($M21*AM$1)-LN('balance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1">
        <f>AN$2*NORMSDIST(((LN($M21*AN$1)-LN('balance sheet'!$B$6)-'PK parameters (simulated)'!$D$3+'PK parameters (simulated)'!$A$3))/SQRT('PK parameters (simulated)'!$A$2*'PK parameters (simulated)'!$A$2+'PK parameters (simulated)'!$D$2*'PK parameters (simulated)'!$D$2))</f>
        <v>1.87166948606432E-12</v>
      </c>
      <c r="AO21">
        <f>AO$2*NORMSDIST(((LN($M21*AO$1)-LN('balance sheet'!$B$6)-'PK parameters (simulated)'!$D$3+'PK parameters (simulated)'!$A$3))/SQRT('PK parameters (simulated)'!$A$2*'PK parameters (simulated)'!$A$2+'PK parameters (simulated)'!$D$2*'PK parameters (simulated)'!$D$2))</f>
        <v>2.953536845925475E-05</v>
      </c>
      <c r="AP21">
        <f>AP$2*NORMSDIST(((LN($M21*AP$1)-LN('balance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1">
        <f>AQ$2*NORMSDIST(((LN($M21*AQ$1)-LN('balance sheet'!$B$6)-'PK parameters (simulated)'!$D$3+'PK parameters (simulated)'!$A$3))/SQRT('PK parameters (simulated)'!$A$2*'PK parameters (simulated)'!$A$2+'PK parameters (simulated)'!$D$2*'PK parameters (simulated)'!$D$2))</f>
        <v>0.09942757787570444</v>
      </c>
      <c r="AR21">
        <f>AR$2*NORMSDIST(((LN($M21*AR$1)-LN('balance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1">
        <f>AS$2*NORMSDIST(((LN($M21*AS$1)-LN('balance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1">
        <f>AT$2*NORMSDIST(((LN($M21*AT$1)-LN('balance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1">
        <f t="shared" si="14"/>
        <v>0.9005428867539647</v>
      </c>
    </row>
    <row r="22" spans="2:47" ht="12.75">
      <c r="B22">
        <f>'PK parameters (simulated)'!$F21/'PK PD AUCMIC'!B$1</f>
        <v>1079.3903249400448</v>
      </c>
      <c r="C22">
        <f>'PK parameters (simulated)'!$F21/'PK PD AUCMIC'!C$1</f>
        <v>539.6951624700224</v>
      </c>
      <c r="D22">
        <f>'PK parameters (simulated)'!$F21/'PK PD AUCMIC'!D$1</f>
        <v>269.8475812350112</v>
      </c>
      <c r="E22">
        <f>'PK parameters (simulated)'!$F21/'PK PD AUCMIC'!E$1</f>
        <v>134.9237906175056</v>
      </c>
      <c r="F22">
        <f>'PK parameters (simulated)'!$F21/'PK PD AUCMIC'!F$1</f>
        <v>67.4618953087528</v>
      </c>
      <c r="G22">
        <f>'PK parameters (simulated)'!$F21/'PK PD AUCMIC'!G$1</f>
        <v>33.7309476543764</v>
      </c>
      <c r="H22">
        <f>'PK parameters (simulated)'!$F21/'PK PD AUCMIC'!H$1</f>
        <v>16.8654738271882</v>
      </c>
      <c r="I22">
        <f>'PK parameters (simulated)'!$F21/'PK PD AUCMIC'!I$1</f>
        <v>8.4327369135941</v>
      </c>
      <c r="J22">
        <f>'PK parameters (simulated)'!$F21/'PK PD AUCMIC'!J$1</f>
        <v>4.21636845679705</v>
      </c>
      <c r="M22">
        <f t="shared" si="13"/>
        <v>85</v>
      </c>
      <c r="N22" s="3">
        <f t="shared" si="3"/>
        <v>0.9</v>
      </c>
      <c r="O22" s="6">
        <f>COUNTIF($B$5:$B$204,"&gt;85")</f>
        <v>200</v>
      </c>
      <c r="P22" s="6">
        <f>COUNTIF($C$5:$C$204,"&gt;85")</f>
        <v>200</v>
      </c>
      <c r="Q22" s="6">
        <f>COUNTIF($D$5:$D$204,"&gt;85")</f>
        <v>200</v>
      </c>
      <c r="R22" s="6">
        <f>COUNTIF($E$5:$E$204,"&gt;85")</f>
        <v>200</v>
      </c>
      <c r="S22" s="6">
        <f>COUNTIF($F$5:$F$204,"&gt;85")</f>
        <v>126</v>
      </c>
      <c r="T22" s="6">
        <f>COUNTIF($G$5:$G$204,"&gt;85")</f>
        <v>0</v>
      </c>
      <c r="U22" s="6">
        <f>COUNTIF($H$5:$H$204,"&gt;85")</f>
        <v>0</v>
      </c>
      <c r="V22" s="6">
        <f>COUNTIF($I$5:$I$204,"&gt;85")</f>
        <v>0</v>
      </c>
      <c r="W22" s="6">
        <f>COUNTIF($J$5:$J$204,"&gt;85")</f>
        <v>0</v>
      </c>
      <c r="Z22">
        <f t="shared" si="4"/>
        <v>0</v>
      </c>
      <c r="AA22">
        <f t="shared" si="5"/>
        <v>20</v>
      </c>
      <c r="AB22">
        <f t="shared" si="6"/>
        <v>100</v>
      </c>
      <c r="AC22">
        <f t="shared" si="7"/>
        <v>60</v>
      </c>
      <c r="AD22">
        <f t="shared" si="8"/>
        <v>0</v>
      </c>
      <c r="AE22">
        <f t="shared" si="9"/>
        <v>0</v>
      </c>
      <c r="AF22">
        <f t="shared" si="10"/>
        <v>0</v>
      </c>
      <c r="AG22">
        <f t="shared" si="11"/>
        <v>0</v>
      </c>
      <c r="AH22">
        <f t="shared" si="12"/>
        <v>0</v>
      </c>
      <c r="AL22">
        <f>AL$2*NORMSDIST(((LN($M22*AL$1)-LN('balance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2">
        <f>AM$2*NORMSDIST(((LN($M22*AM$1)-LN('balance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2">
        <f>AN$2*NORMSDIST(((LN($M22*AN$1)-LN('balance sheet'!$B$6)-'PK parameters (simulated)'!$D$3+'PK parameters (simulated)'!$A$3))/SQRT('PK parameters (simulated)'!$A$2*'PK parameters (simulated)'!$A$2+'PK parameters (simulated)'!$D$2*'PK parameters (simulated)'!$D$2))</f>
        <v>1.2184642184109862E-11</v>
      </c>
      <c r="AO22">
        <f>AO$2*NORMSDIST(((LN($M22*AO$1)-LN('balance sheet'!$B$6)-'PK parameters (simulated)'!$D$3+'PK parameters (simulated)'!$A$3))/SQRT('PK parameters (simulated)'!$A$2*'PK parameters (simulated)'!$A$2+'PK parameters (simulated)'!$D$2*'PK parameters (simulated)'!$D$2))</f>
        <v>8.421624329535415E-05</v>
      </c>
      <c r="AP22">
        <f>AP$2*NORMSDIST(((LN($M22*AP$1)-LN('balance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2">
        <f>AQ$2*NORMSDIST(((LN($M22*AQ$1)-LN('balance sheet'!$B$6)-'PK parameters (simulated)'!$D$3+'PK parameters (simulated)'!$A$3))/SQRT('PK parameters (simulated)'!$A$2*'PK parameters (simulated)'!$A$2+'PK parameters (simulated)'!$D$2*'PK parameters (simulated)'!$D$2))</f>
        <v>0.09974614060397412</v>
      </c>
      <c r="AR22">
        <f>AR$2*NORMSDIST(((LN($M22*AR$1)-LN('balance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2">
        <f>AS$2*NORMSDIST(((LN($M22*AS$1)-LN('balance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2">
        <f>AT$2*NORMSDIST(((LN($M22*AT$1)-LN('balance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2">
        <f aca="true" t="shared" si="15" ref="AU22:AU85">1-SUM(AL22:AT22)</f>
        <v>0.9001696431405459</v>
      </c>
    </row>
    <row r="23" spans="2:47" ht="12.75">
      <c r="B23">
        <f>'PK parameters (simulated)'!$F22/'PK PD AUCMIC'!B$1</f>
        <v>1349.4568685354625</v>
      </c>
      <c r="C23">
        <f>'PK parameters (simulated)'!$F22/'PK PD AUCMIC'!C$1</f>
        <v>674.7284342677312</v>
      </c>
      <c r="D23">
        <f>'PK parameters (simulated)'!$F22/'PK PD AUCMIC'!D$1</f>
        <v>337.3642171338656</v>
      </c>
      <c r="E23">
        <f>'PK parameters (simulated)'!$F22/'PK PD AUCMIC'!E$1</f>
        <v>168.6821085669328</v>
      </c>
      <c r="F23">
        <f>'PK parameters (simulated)'!$F22/'PK PD AUCMIC'!F$1</f>
        <v>84.3410542834664</v>
      </c>
      <c r="G23">
        <f>'PK parameters (simulated)'!$F22/'PK PD AUCMIC'!G$1</f>
        <v>42.1705271417332</v>
      </c>
      <c r="H23">
        <f>'PK parameters (simulated)'!$F22/'PK PD AUCMIC'!H$1</f>
        <v>21.0852635708666</v>
      </c>
      <c r="I23">
        <f>'PK parameters (simulated)'!$F22/'PK PD AUCMIC'!I$1</f>
        <v>10.5426317854333</v>
      </c>
      <c r="J23">
        <f>'PK parameters (simulated)'!$F22/'PK PD AUCMIC'!J$1</f>
        <v>5.27131589271665</v>
      </c>
      <c r="M23">
        <f t="shared" si="13"/>
        <v>90</v>
      </c>
      <c r="N23" s="3">
        <f t="shared" si="3"/>
        <v>0.9</v>
      </c>
      <c r="O23" s="6">
        <f>COUNTIF($B$5:$B$204,"&gt;90")</f>
        <v>200</v>
      </c>
      <c r="P23" s="6">
        <f>COUNTIF($C$5:$C$204,"&gt;90")</f>
        <v>200</v>
      </c>
      <c r="Q23" s="6">
        <f>COUNTIF($D$5:$D$204,"&gt;90")</f>
        <v>200</v>
      </c>
      <c r="R23" s="6">
        <f>COUNTIF($E$5:$E$204,"&gt;90")</f>
        <v>200</v>
      </c>
      <c r="S23" s="6">
        <f>COUNTIF($F$5:$F$204,"&gt;90")</f>
        <v>104</v>
      </c>
      <c r="T23" s="6">
        <f>COUNTIF($G$5:$G$204,"&gt;90")</f>
        <v>0</v>
      </c>
      <c r="U23" s="6">
        <f>COUNTIF($H$5:$H$204,"&gt;90")</f>
        <v>0</v>
      </c>
      <c r="V23" s="6">
        <f>COUNTIF($I$5:$I$204,"&gt;90")</f>
        <v>0</v>
      </c>
      <c r="W23" s="6">
        <f>COUNTIF($J$5:$J$204,"&gt;90")</f>
        <v>0</v>
      </c>
      <c r="Z23">
        <f t="shared" si="4"/>
        <v>0</v>
      </c>
      <c r="AA23">
        <f t="shared" si="5"/>
        <v>20</v>
      </c>
      <c r="AB23">
        <f t="shared" si="6"/>
        <v>100</v>
      </c>
      <c r="AC23">
        <f t="shared" si="7"/>
        <v>60</v>
      </c>
      <c r="AD23">
        <f t="shared" si="8"/>
        <v>0</v>
      </c>
      <c r="AE23">
        <f t="shared" si="9"/>
        <v>0</v>
      </c>
      <c r="AF23">
        <f t="shared" si="10"/>
        <v>0</v>
      </c>
      <c r="AG23">
        <f t="shared" si="11"/>
        <v>0</v>
      </c>
      <c r="AH23">
        <f t="shared" si="12"/>
        <v>0</v>
      </c>
      <c r="AL23">
        <f>AL$2*NORMSDIST(((LN($M23*AL$1)-LN('balance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3">
        <f>AM$2*NORMSDIST(((LN($M23*AM$1)-LN('balance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3">
        <f>AN$2*NORMSDIST(((LN($M23*AN$1)-LN('balance sheet'!$B$6)-'PK parameters (simulated)'!$D$3+'PK parameters (simulated)'!$A$3))/SQRT('PK parameters (simulated)'!$A$2*'PK parameters (simulated)'!$A$2+'PK parameters (simulated)'!$D$2*'PK parameters (simulated)'!$D$2))</f>
        <v>6.664774288012154E-11</v>
      </c>
      <c r="AO23">
        <f>AO$2*NORMSDIST(((LN($M23*AO$1)-LN('balance sheet'!$B$6)-'PK parameters (simulated)'!$D$3+'PK parameters (simulated)'!$A$3))/SQRT('PK parameters (simulated)'!$A$2*'PK parameters (simulated)'!$A$2+'PK parameters (simulated)'!$D$2*'PK parameters (simulated)'!$D$2))</f>
        <v>0.00021205267350704604</v>
      </c>
      <c r="AP23">
        <f>AP$2*NORMSDIST(((LN($M23*AP$1)-LN('balance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3">
        <f>AQ$2*NORMSDIST(((LN($M23*AQ$1)-LN('balance sheet'!$B$6)-'PK parameters (simulated)'!$D$3+'PK parameters (simulated)'!$A$3))/SQRT('PK parameters (simulated)'!$A$2*'PK parameters (simulated)'!$A$2+'PK parameters (simulated)'!$D$2*'PK parameters (simulated)'!$D$2))</f>
        <v>0.0998892761437181</v>
      </c>
      <c r="AR23">
        <f>AR$2*NORMSDIST(((LN($M23*AR$1)-LN('balance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3">
        <f>AS$2*NORMSDIST(((LN($M23*AS$1)-LN('balance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3">
        <f>AT$2*NORMSDIST(((LN($M23*AT$1)-LN('balance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3">
        <f t="shared" si="15"/>
        <v>0.8998986711161271</v>
      </c>
    </row>
    <row r="24" spans="2:47" ht="12.75">
      <c r="B24">
        <f>'PK parameters (simulated)'!$F23/'PK PD AUCMIC'!B$1</f>
        <v>1842.468545959124</v>
      </c>
      <c r="C24">
        <f>'PK parameters (simulated)'!$F23/'PK PD AUCMIC'!C$1</f>
        <v>921.234272979562</v>
      </c>
      <c r="D24">
        <f>'PK parameters (simulated)'!$F23/'PK PD AUCMIC'!D$1</f>
        <v>460.617136489781</v>
      </c>
      <c r="E24">
        <f>'PK parameters (simulated)'!$F23/'PK PD AUCMIC'!E$1</f>
        <v>230.3085682448905</v>
      </c>
      <c r="F24">
        <f>'PK parameters (simulated)'!$F23/'PK PD AUCMIC'!F$1</f>
        <v>115.15428412244525</v>
      </c>
      <c r="G24">
        <f>'PK parameters (simulated)'!$F23/'PK PD AUCMIC'!G$1</f>
        <v>57.577142061222624</v>
      </c>
      <c r="H24">
        <f>'PK parameters (simulated)'!$F23/'PK PD AUCMIC'!H$1</f>
        <v>28.788571030611312</v>
      </c>
      <c r="I24">
        <f>'PK parameters (simulated)'!$F23/'PK PD AUCMIC'!I$1</f>
        <v>14.394285515305656</v>
      </c>
      <c r="J24">
        <f>'PK parameters (simulated)'!$F23/'PK PD AUCMIC'!J$1</f>
        <v>7.197142757652828</v>
      </c>
      <c r="M24">
        <f t="shared" si="13"/>
        <v>95</v>
      </c>
      <c r="N24" s="3">
        <f t="shared" si="3"/>
        <v>0.9</v>
      </c>
      <c r="O24" s="6">
        <f>COUNTIF($B$5:$B$204,"&gt;95")</f>
        <v>200</v>
      </c>
      <c r="P24" s="6">
        <f>COUNTIF($C$5:$C$204,"&gt;95")</f>
        <v>200</v>
      </c>
      <c r="Q24" s="6">
        <f>COUNTIF($D$5:$D$204,"&gt;95")</f>
        <v>200</v>
      </c>
      <c r="R24" s="6">
        <f>COUNTIF($E$5:$E$204,"&gt;95")</f>
        <v>200</v>
      </c>
      <c r="S24" s="6">
        <f>COUNTIF($F$5:$F$204,"&gt;95")</f>
        <v>83</v>
      </c>
      <c r="T24" s="6">
        <f>COUNTIF($G$5:$G$204,"&gt;95")</f>
        <v>0</v>
      </c>
      <c r="U24" s="6">
        <f>COUNTIF($H$5:$H$204,"&gt;95")</f>
        <v>0</v>
      </c>
      <c r="V24" s="6">
        <f>COUNTIF($I$5:$I$204,"&gt;95")</f>
        <v>0</v>
      </c>
      <c r="W24" s="6">
        <f>COUNTIF($J$5:$J$204,"&gt;95")</f>
        <v>0</v>
      </c>
      <c r="Z24">
        <f t="shared" si="4"/>
        <v>0</v>
      </c>
      <c r="AA24">
        <f t="shared" si="5"/>
        <v>20</v>
      </c>
      <c r="AB24">
        <f t="shared" si="6"/>
        <v>100</v>
      </c>
      <c r="AC24">
        <f t="shared" si="7"/>
        <v>60</v>
      </c>
      <c r="AD24">
        <f t="shared" si="8"/>
        <v>0</v>
      </c>
      <c r="AE24">
        <f t="shared" si="9"/>
        <v>0</v>
      </c>
      <c r="AF24">
        <f t="shared" si="10"/>
        <v>0</v>
      </c>
      <c r="AG24">
        <f t="shared" si="11"/>
        <v>0</v>
      </c>
      <c r="AH24">
        <f t="shared" si="12"/>
        <v>0</v>
      </c>
      <c r="AL24">
        <f>AL$2*NORMSDIST(((LN($M24*AL$1)-LN('balance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4">
        <f>AM$2*NORMSDIST(((LN($M24*AM$1)-LN('balance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4">
        <f>AN$2*NORMSDIST(((LN($M24*AN$1)-LN('balance sheet'!$B$6)-'PK parameters (simulated)'!$D$3+'PK parameters (simulated)'!$A$3))/SQRT('PK parameters (simulated)'!$A$2*'PK parameters (simulated)'!$A$2+'PK parameters (simulated)'!$D$2*'PK parameters (simulated)'!$D$2))</f>
        <v>3.1325353422317903E-10</v>
      </c>
      <c r="AO24">
        <f>AO$2*NORMSDIST(((LN($M24*AO$1)-LN('balance sheet'!$B$6)-'PK parameters (simulated)'!$D$3+'PK parameters (simulated)'!$A$3))/SQRT('PK parameters (simulated)'!$A$2*'PK parameters (simulated)'!$A$2+'PK parameters (simulated)'!$D$2*'PK parameters (simulated)'!$D$2))</f>
        <v>0.0004797091767820727</v>
      </c>
      <c r="AP24">
        <f>AP$2*NORMSDIST(((LN($M24*AP$1)-LN('balance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4">
        <f>AQ$2*NORMSDIST(((LN($M24*AQ$1)-LN('balance sheet'!$B$6)-'PK parameters (simulated)'!$D$3+'PK parameters (simulated)'!$A$3))/SQRT('PK parameters (simulated)'!$A$2*'PK parameters (simulated)'!$A$2+'PK parameters (simulated)'!$D$2*'PK parameters (simulated)'!$D$2))</f>
        <v>0.09995228430149983</v>
      </c>
      <c r="AR24">
        <f>AR$2*NORMSDIST(((LN($M24*AR$1)-LN('balance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4">
        <f>AS$2*NORMSDIST(((LN($M24*AS$1)-LN('balance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4">
        <f>AT$2*NORMSDIST(((LN($M24*AT$1)-LN('balance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4">
        <f t="shared" si="15"/>
        <v>0.8995680062084646</v>
      </c>
    </row>
    <row r="25" spans="2:47" ht="12.75">
      <c r="B25">
        <f>'PK parameters (simulated)'!$F24/'PK PD AUCMIC'!B$1</f>
        <v>1870.7029950440105</v>
      </c>
      <c r="C25">
        <f>'PK parameters (simulated)'!$F24/'PK PD AUCMIC'!C$1</f>
        <v>935.3514975220053</v>
      </c>
      <c r="D25">
        <f>'PK parameters (simulated)'!$F24/'PK PD AUCMIC'!D$1</f>
        <v>467.67574876100264</v>
      </c>
      <c r="E25">
        <f>'PK parameters (simulated)'!$F24/'PK PD AUCMIC'!E$1</f>
        <v>233.83787438050132</v>
      </c>
      <c r="F25">
        <f>'PK parameters (simulated)'!$F24/'PK PD AUCMIC'!F$1</f>
        <v>116.91893719025066</v>
      </c>
      <c r="G25">
        <f>'PK parameters (simulated)'!$F24/'PK PD AUCMIC'!G$1</f>
        <v>58.45946859512533</v>
      </c>
      <c r="H25">
        <f>'PK parameters (simulated)'!$F24/'PK PD AUCMIC'!H$1</f>
        <v>29.229734297562665</v>
      </c>
      <c r="I25">
        <f>'PK parameters (simulated)'!$F24/'PK PD AUCMIC'!I$1</f>
        <v>14.614867148781332</v>
      </c>
      <c r="J25">
        <f>'PK parameters (simulated)'!$F24/'PK PD AUCMIC'!J$1</f>
        <v>7.307433574390666</v>
      </c>
      <c r="M25">
        <f t="shared" si="13"/>
        <v>100</v>
      </c>
      <c r="N25" s="3">
        <f t="shared" si="3"/>
        <v>0.9</v>
      </c>
      <c r="O25" s="6">
        <f>COUNTIF($B$5:$B$204,"&gt;100")</f>
        <v>200</v>
      </c>
      <c r="P25" s="6">
        <f>COUNTIF($C$5:$C$204,"&gt;100")</f>
        <v>200</v>
      </c>
      <c r="Q25" s="6">
        <f>COUNTIF($D$5:$D$204,"&gt;100")</f>
        <v>200</v>
      </c>
      <c r="R25" s="6">
        <f>COUNTIF($E$5:$E$204,"&gt;100")</f>
        <v>200</v>
      </c>
      <c r="S25" s="6">
        <f>COUNTIF($F$5:$F$204,"&gt;100")</f>
        <v>70</v>
      </c>
      <c r="T25" s="6">
        <f>COUNTIF($G$5:$G$204,"&gt;100")</f>
        <v>0</v>
      </c>
      <c r="U25" s="6">
        <f>COUNTIF($H$5:$H$204,"&gt;100")</f>
        <v>0</v>
      </c>
      <c r="V25" s="6">
        <f>COUNTIF($I$5:$I$204,"&gt;100")</f>
        <v>0</v>
      </c>
      <c r="W25" s="6">
        <f>COUNTIF($J$5:$J$204,"&gt;100")</f>
        <v>0</v>
      </c>
      <c r="Z25">
        <f t="shared" si="4"/>
        <v>0</v>
      </c>
      <c r="AA25">
        <f t="shared" si="5"/>
        <v>20</v>
      </c>
      <c r="AB25">
        <f t="shared" si="6"/>
        <v>100</v>
      </c>
      <c r="AC25">
        <f t="shared" si="7"/>
        <v>60</v>
      </c>
      <c r="AD25">
        <f t="shared" si="8"/>
        <v>0</v>
      </c>
      <c r="AE25">
        <f t="shared" si="9"/>
        <v>0</v>
      </c>
      <c r="AF25">
        <f t="shared" si="10"/>
        <v>0</v>
      </c>
      <c r="AG25">
        <f t="shared" si="11"/>
        <v>0</v>
      </c>
      <c r="AH25">
        <f t="shared" si="12"/>
        <v>0</v>
      </c>
      <c r="AL25">
        <f>AL$2*NORMSDIST(((LN($M25*AL$1)-LN('balance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5">
        <f>AM$2*NORMSDIST(((LN($M25*AM$1)-LN('balance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5">
        <f>AN$2*NORMSDIST(((LN($M25*AN$1)-LN('balance sheet'!$B$6)-'PK parameters (simulated)'!$D$3+'PK parameters (simulated)'!$A$3))/SQRT('PK parameters (simulated)'!$A$2*'PK parameters (simulated)'!$A$2+'PK parameters (simulated)'!$D$2*'PK parameters (simulated)'!$D$2))</f>
        <v>1.28895916162719E-09</v>
      </c>
      <c r="AO25">
        <f>AO$2*NORMSDIST(((LN($M25*AO$1)-LN('balance sheet'!$B$6)-'PK parameters (simulated)'!$D$3+'PK parameters (simulated)'!$A$3))/SQRT('PK parameters (simulated)'!$A$2*'PK parameters (simulated)'!$A$2+'PK parameters (simulated)'!$D$2*'PK parameters (simulated)'!$D$2))</f>
        <v>0.0009889797962308266</v>
      </c>
      <c r="AP25">
        <f>AP$2*NORMSDIST(((LN($M25*AP$1)-LN('balance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5">
        <f>AQ$2*NORMSDIST(((LN($M25*AQ$1)-LN('balance sheet'!$B$6)-'PK parameters (simulated)'!$D$3+'PK parameters (simulated)'!$A$3))/SQRT('PK parameters (simulated)'!$A$2*'PK parameters (simulated)'!$A$2+'PK parameters (simulated)'!$D$2*'PK parameters (simulated)'!$D$2))</f>
        <v>0.0999796078825275</v>
      </c>
      <c r="AR25">
        <f>AR$2*NORMSDIST(((LN($M25*AR$1)-LN('balance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5">
        <f>AS$2*NORMSDIST(((LN($M25*AS$1)-LN('balance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5">
        <f>AT$2*NORMSDIST(((LN($M25*AT$1)-LN('balance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5">
        <f t="shared" si="15"/>
        <v>0.8990314110322826</v>
      </c>
    </row>
    <row r="26" spans="2:47" ht="12.75">
      <c r="B26">
        <f>'PK parameters (simulated)'!$F25/'PK PD AUCMIC'!B$1</f>
        <v>1439.9733208587654</v>
      </c>
      <c r="C26">
        <f>'PK parameters (simulated)'!$F25/'PK PD AUCMIC'!C$1</f>
        <v>719.9866604293827</v>
      </c>
      <c r="D26">
        <f>'PK parameters (simulated)'!$F25/'PK PD AUCMIC'!D$1</f>
        <v>359.99333021469135</v>
      </c>
      <c r="E26">
        <f>'PK parameters (simulated)'!$F25/'PK PD AUCMIC'!E$1</f>
        <v>179.99666510734568</v>
      </c>
      <c r="F26">
        <f>'PK parameters (simulated)'!$F25/'PK PD AUCMIC'!F$1</f>
        <v>89.99833255367284</v>
      </c>
      <c r="G26">
        <f>'PK parameters (simulated)'!$F25/'PK PD AUCMIC'!G$1</f>
        <v>44.99916627683642</v>
      </c>
      <c r="H26">
        <f>'PK parameters (simulated)'!$F25/'PK PD AUCMIC'!H$1</f>
        <v>22.49958313841821</v>
      </c>
      <c r="I26">
        <f>'PK parameters (simulated)'!$F25/'PK PD AUCMIC'!I$1</f>
        <v>11.249791569209105</v>
      </c>
      <c r="J26">
        <f>'PK parameters (simulated)'!$F25/'PK PD AUCMIC'!J$1</f>
        <v>5.624895784604552</v>
      </c>
      <c r="M26">
        <f t="shared" si="13"/>
        <v>105</v>
      </c>
      <c r="N26" s="3">
        <f t="shared" si="3"/>
        <v>0.9</v>
      </c>
      <c r="O26" s="6">
        <f>COUNTIF($B$5:$B$204,"&gt;105")</f>
        <v>200</v>
      </c>
      <c r="P26" s="6">
        <f>COUNTIF($C$5:$C$204,"&gt;105")</f>
        <v>200</v>
      </c>
      <c r="Q26" s="6">
        <f>COUNTIF($D$5:$D$204,"&gt;105")</f>
        <v>200</v>
      </c>
      <c r="R26" s="6">
        <f>COUNTIF($E$5:$E$204,"&gt;105")</f>
        <v>200</v>
      </c>
      <c r="S26" s="6">
        <f>COUNTIF($F$5:$F$204,"&gt;105")</f>
        <v>59</v>
      </c>
      <c r="T26" s="6">
        <f>COUNTIF($G$5:$G$204,"&gt;105")</f>
        <v>0</v>
      </c>
      <c r="U26" s="6">
        <f>COUNTIF($H$5:$H$204,"&gt;105")</f>
        <v>0</v>
      </c>
      <c r="V26" s="6">
        <f>COUNTIF($I$5:$I$204,"&gt;105")</f>
        <v>0</v>
      </c>
      <c r="W26" s="6">
        <f>COUNTIF($J$5:$J$204,"&gt;105")</f>
        <v>0</v>
      </c>
      <c r="Z26">
        <f t="shared" si="4"/>
        <v>0</v>
      </c>
      <c r="AA26">
        <f t="shared" si="5"/>
        <v>20</v>
      </c>
      <c r="AB26">
        <f t="shared" si="6"/>
        <v>100</v>
      </c>
      <c r="AC26">
        <f t="shared" si="7"/>
        <v>60</v>
      </c>
      <c r="AD26">
        <f t="shared" si="8"/>
        <v>0</v>
      </c>
      <c r="AE26">
        <f t="shared" si="9"/>
        <v>0</v>
      </c>
      <c r="AF26">
        <f t="shared" si="10"/>
        <v>0</v>
      </c>
      <c r="AG26">
        <f t="shared" si="11"/>
        <v>0</v>
      </c>
      <c r="AH26">
        <f t="shared" si="12"/>
        <v>0</v>
      </c>
      <c r="AL26">
        <f>AL$2*NORMSDIST(((LN($M26*AL$1)-LN('balance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6">
        <f>AM$2*NORMSDIST(((LN($M26*AM$1)-LN('balance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6">
        <f>AN$2*NORMSDIST(((LN($M26*AN$1)-LN('balance sheet'!$B$6)-'PK parameters (simulated)'!$D$3+'PK parameters (simulated)'!$A$3))/SQRT('PK parameters (simulated)'!$A$2*'PK parameters (simulated)'!$A$2+'PK parameters (simulated)'!$D$2*'PK parameters (simulated)'!$D$2))</f>
        <v>4.716272095084406E-09</v>
      </c>
      <c r="AO26">
        <f>AO$2*NORMSDIST(((LN($M26*AO$1)-LN('balance sheet'!$B$6)-'PK parameters (simulated)'!$D$3+'PK parameters (simulated)'!$A$3))/SQRT('PK parameters (simulated)'!$A$2*'PK parameters (simulated)'!$A$2+'PK parameters (simulated)'!$D$2*'PK parameters (simulated)'!$D$2))</f>
        <v>0.001880332576913002</v>
      </c>
      <c r="AP26">
        <f>AP$2*NORMSDIST(((LN($M26*AP$1)-LN('balance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6">
        <f>AQ$2*NORMSDIST(((LN($M26*AQ$1)-LN('balance sheet'!$B$6)-'PK parameters (simulated)'!$D$3+'PK parameters (simulated)'!$A$3))/SQRT('PK parameters (simulated)'!$A$2*'PK parameters (simulated)'!$A$2+'PK parameters (simulated)'!$D$2*'PK parameters (simulated)'!$D$2))</f>
        <v>0.09999133155366627</v>
      </c>
      <c r="AR26">
        <f>AR$2*NORMSDIST(((LN($M26*AR$1)-LN('balance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6">
        <f>AS$2*NORMSDIST(((LN($M26*AS$1)-LN('balance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6">
        <f>AT$2*NORMSDIST(((LN($M26*AT$1)-LN('balance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6">
        <f t="shared" si="15"/>
        <v>0.8981283311531486</v>
      </c>
    </row>
    <row r="27" spans="2:47" ht="12.75">
      <c r="B27">
        <f>'PK parameters (simulated)'!$F26/'PK PD AUCMIC'!B$1</f>
        <v>1473.6832526191897</v>
      </c>
      <c r="C27">
        <f>'PK parameters (simulated)'!$F26/'PK PD AUCMIC'!C$1</f>
        <v>736.8416263095949</v>
      </c>
      <c r="D27">
        <f>'PK parameters (simulated)'!$F26/'PK PD AUCMIC'!D$1</f>
        <v>368.42081315479743</v>
      </c>
      <c r="E27">
        <f>'PK parameters (simulated)'!$F26/'PK PD AUCMIC'!E$1</f>
        <v>184.21040657739871</v>
      </c>
      <c r="F27">
        <f>'PK parameters (simulated)'!$F26/'PK PD AUCMIC'!F$1</f>
        <v>92.10520328869936</v>
      </c>
      <c r="G27">
        <f>'PK parameters (simulated)'!$F26/'PK PD AUCMIC'!G$1</f>
        <v>46.05260164434968</v>
      </c>
      <c r="H27">
        <f>'PK parameters (simulated)'!$F26/'PK PD AUCMIC'!H$1</f>
        <v>23.02630082217484</v>
      </c>
      <c r="I27">
        <f>'PK parameters (simulated)'!$F26/'PK PD AUCMIC'!I$1</f>
        <v>11.51315041108742</v>
      </c>
      <c r="J27">
        <f>'PK parameters (simulated)'!$F26/'PK PD AUCMIC'!J$1</f>
        <v>5.75657520554371</v>
      </c>
      <c r="M27">
        <f t="shared" si="13"/>
        <v>110</v>
      </c>
      <c r="N27" s="3">
        <f t="shared" si="3"/>
        <v>0.9</v>
      </c>
      <c r="O27" s="6">
        <f>COUNTIF($B$5:$B$204,"&gt;110")</f>
        <v>200</v>
      </c>
      <c r="P27" s="6">
        <f>COUNTIF($C$5:$C$204,"&gt;110")</f>
        <v>200</v>
      </c>
      <c r="Q27" s="6">
        <f>COUNTIF($D$5:$D$204,"&gt;110")</f>
        <v>200</v>
      </c>
      <c r="R27" s="6">
        <f>COUNTIF($E$5:$E$204,"&gt;110")</f>
        <v>200</v>
      </c>
      <c r="S27" s="6">
        <f>COUNTIF($F$5:$F$204,"&gt;110")</f>
        <v>45</v>
      </c>
      <c r="T27" s="6">
        <f>COUNTIF($G$5:$G$204,"&gt;110")</f>
        <v>0</v>
      </c>
      <c r="U27" s="6">
        <f>COUNTIF($H$5:$H$204,"&gt;110")</f>
        <v>0</v>
      </c>
      <c r="V27" s="6">
        <f>COUNTIF($I$5:$I$204,"&gt;110")</f>
        <v>0</v>
      </c>
      <c r="W27" s="6">
        <f>COUNTIF($J$5:$J$204,"&gt;110")</f>
        <v>0</v>
      </c>
      <c r="Z27">
        <f t="shared" si="4"/>
        <v>0</v>
      </c>
      <c r="AA27">
        <f t="shared" si="5"/>
        <v>20</v>
      </c>
      <c r="AB27">
        <f t="shared" si="6"/>
        <v>100</v>
      </c>
      <c r="AC27">
        <f t="shared" si="7"/>
        <v>60</v>
      </c>
      <c r="AD27">
        <f t="shared" si="8"/>
        <v>0</v>
      </c>
      <c r="AE27">
        <f t="shared" si="9"/>
        <v>0</v>
      </c>
      <c r="AF27">
        <f t="shared" si="10"/>
        <v>0</v>
      </c>
      <c r="AG27">
        <f t="shared" si="11"/>
        <v>0</v>
      </c>
      <c r="AH27">
        <f t="shared" si="12"/>
        <v>0</v>
      </c>
      <c r="AL27">
        <f>AL$2*NORMSDIST(((LN($M27*AL$1)-LN('balance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7">
        <f>AM$2*NORMSDIST(((LN($M27*AM$1)-LN('balance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7">
        <f>AN$2*NORMSDIST(((LN($M27*AN$1)-LN('balance sheet'!$B$6)-'PK parameters (simulated)'!$D$3+'PK parameters (simulated)'!$A$3))/SQRT('PK parameters (simulated)'!$A$2*'PK parameters (simulated)'!$A$2+'PK parameters (simulated)'!$D$2*'PK parameters (simulated)'!$D$2))</f>
        <v>1.5549225240718556E-08</v>
      </c>
      <c r="AO27">
        <f>AO$2*NORMSDIST(((LN($M27*AO$1)-LN('balance sheet'!$B$6)-'PK parameters (simulated)'!$D$3+'PK parameters (simulated)'!$A$3))/SQRT('PK parameters (simulated)'!$A$2*'PK parameters (simulated)'!$A$2+'PK parameters (simulated)'!$D$2*'PK parameters (simulated)'!$D$2))</f>
        <v>0.0033301602111412863</v>
      </c>
      <c r="AP27">
        <f>AP$2*NORMSDIST(((LN($M27*AP$1)-LN('balance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7">
        <f>AQ$2*NORMSDIST(((LN($M27*AQ$1)-LN('balance sheet'!$B$6)-'PK parameters (simulated)'!$D$3+'PK parameters (simulated)'!$A$3))/SQRT('PK parameters (simulated)'!$A$2*'PK parameters (simulated)'!$A$2+'PK parameters (simulated)'!$D$2*'PK parameters (simulated)'!$D$2))</f>
        <v>0.09999632593996435</v>
      </c>
      <c r="AR27">
        <f>AR$2*NORMSDIST(((LN($M27*AR$1)-LN('balance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7">
        <f>AS$2*NORMSDIST(((LN($M27*AS$1)-LN('balance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7">
        <f>AT$2*NORMSDIST(((LN($M27*AT$1)-LN('balance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7">
        <f t="shared" si="15"/>
        <v>0.8966734982996691</v>
      </c>
    </row>
    <row r="28" spans="2:47" ht="12.75">
      <c r="B28">
        <f>'PK parameters (simulated)'!$F27/'PK PD AUCMIC'!B$1</f>
        <v>1270.9832391504335</v>
      </c>
      <c r="C28">
        <f>'PK parameters (simulated)'!$F27/'PK PD AUCMIC'!C$1</f>
        <v>635.4916195752168</v>
      </c>
      <c r="D28">
        <f>'PK parameters (simulated)'!$F27/'PK PD AUCMIC'!D$1</f>
        <v>317.7458097876084</v>
      </c>
      <c r="E28">
        <f>'PK parameters (simulated)'!$F27/'PK PD AUCMIC'!E$1</f>
        <v>158.8729048938042</v>
      </c>
      <c r="F28">
        <f>'PK parameters (simulated)'!$F27/'PK PD AUCMIC'!F$1</f>
        <v>79.4364524469021</v>
      </c>
      <c r="G28">
        <f>'PK parameters (simulated)'!$F27/'PK PD AUCMIC'!G$1</f>
        <v>39.71822622345105</v>
      </c>
      <c r="H28">
        <f>'PK parameters (simulated)'!$F27/'PK PD AUCMIC'!H$1</f>
        <v>19.859113111725524</v>
      </c>
      <c r="I28">
        <f>'PK parameters (simulated)'!$F27/'PK PD AUCMIC'!I$1</f>
        <v>9.929556555862762</v>
      </c>
      <c r="J28">
        <f>'PK parameters (simulated)'!$F27/'PK PD AUCMIC'!J$1</f>
        <v>4.964778277931381</v>
      </c>
      <c r="M28">
        <f t="shared" si="13"/>
        <v>115</v>
      </c>
      <c r="N28" s="3">
        <f t="shared" si="3"/>
        <v>0.9</v>
      </c>
      <c r="O28" s="6">
        <f>COUNTIF($B$5:$B$204,"&gt;115")</f>
        <v>200</v>
      </c>
      <c r="P28" s="6">
        <f>COUNTIF($C$5:$C$204,"&gt;115")</f>
        <v>200</v>
      </c>
      <c r="Q28" s="6">
        <f>COUNTIF($D$5:$D$204,"&gt;115")</f>
        <v>200</v>
      </c>
      <c r="R28" s="6">
        <f>COUNTIF($E$5:$E$204,"&gt;115")</f>
        <v>200</v>
      </c>
      <c r="S28" s="6">
        <f>COUNTIF($F$5:$F$204,"&gt;115")</f>
        <v>27</v>
      </c>
      <c r="T28" s="6">
        <f>COUNTIF($G$5:$G$204,"&gt;115")</f>
        <v>0</v>
      </c>
      <c r="U28" s="6">
        <f>COUNTIF($H$5:$H$204,"&gt;115")</f>
        <v>0</v>
      </c>
      <c r="V28" s="6">
        <f>COUNTIF($I$5:$I$204,"&gt;115")</f>
        <v>0</v>
      </c>
      <c r="W28" s="6">
        <f>COUNTIF($J$5:$J$204,"&gt;115")</f>
        <v>0</v>
      </c>
      <c r="Z28">
        <f t="shared" si="4"/>
        <v>0</v>
      </c>
      <c r="AA28">
        <f t="shared" si="5"/>
        <v>20</v>
      </c>
      <c r="AB28">
        <f t="shared" si="6"/>
        <v>100</v>
      </c>
      <c r="AC28">
        <f t="shared" si="7"/>
        <v>60</v>
      </c>
      <c r="AD28">
        <f t="shared" si="8"/>
        <v>0</v>
      </c>
      <c r="AE28">
        <f t="shared" si="9"/>
        <v>0</v>
      </c>
      <c r="AF28">
        <f t="shared" si="10"/>
        <v>0</v>
      </c>
      <c r="AG28">
        <f t="shared" si="11"/>
        <v>0</v>
      </c>
      <c r="AH28">
        <f t="shared" si="12"/>
        <v>0</v>
      </c>
      <c r="AL28">
        <f>AL$2*NORMSDIST(((LN($M28*AL$1)-LN('balance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8">
        <f>AM$2*NORMSDIST(((LN($M28*AM$1)-LN('balance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N28">
        <f>AN$2*NORMSDIST(((LN($M28*AN$1)-LN('balance sheet'!$B$6)-'PK parameters (simulated)'!$D$3+'PK parameters (simulated)'!$A$3))/SQRT('PK parameters (simulated)'!$A$2*'PK parameters (simulated)'!$A$2+'PK parameters (simulated)'!$D$2*'PK parameters (simulated)'!$D$2))</f>
        <v>4.671462788818914E-08</v>
      </c>
      <c r="AO28">
        <f>AO$2*NORMSDIST(((LN($M28*AO$1)-LN('balance sheet'!$B$6)-'PK parameters (simulated)'!$D$3+'PK parameters (simulated)'!$A$3))/SQRT('PK parameters (simulated)'!$A$2*'PK parameters (simulated)'!$A$2+'PK parameters (simulated)'!$D$2*'PK parameters (simulated)'!$D$2))</f>
        <v>0.005540716339511764</v>
      </c>
      <c r="AP28">
        <f>AP$2*NORMSDIST(((LN($M28*AP$1)-LN('balance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8">
        <f>AQ$2*NORMSDIST(((LN($M28*AQ$1)-LN('balance sheet'!$B$6)-'PK parameters (simulated)'!$D$3+'PK parameters (simulated)'!$A$3))/SQRT('PK parameters (simulated)'!$A$2*'PK parameters (simulated)'!$A$2+'PK parameters (simulated)'!$D$2*'PK parameters (simulated)'!$D$2))</f>
        <v>0.09999844429899174</v>
      </c>
      <c r="AR28">
        <f>AR$2*NORMSDIST(((LN($M28*AR$1)-LN('balance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8">
        <f>AS$2*NORMSDIST(((LN($M28*AS$1)-LN('balance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8">
        <f>AT$2*NORMSDIST(((LN($M28*AT$1)-LN('balance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8">
        <f t="shared" si="15"/>
        <v>0.8944607926468686</v>
      </c>
    </row>
    <row r="29" spans="2:47" ht="12.75">
      <c r="B29">
        <f>'PK parameters (simulated)'!$F28/'PK PD AUCMIC'!B$1</f>
        <v>1376.8755735274012</v>
      </c>
      <c r="C29">
        <f>'PK parameters (simulated)'!$F28/'PK PD AUCMIC'!C$1</f>
        <v>688.4377867637006</v>
      </c>
      <c r="D29">
        <f>'PK parameters (simulated)'!$F28/'PK PD AUCMIC'!D$1</f>
        <v>344.2188933818503</v>
      </c>
      <c r="E29">
        <f>'PK parameters (simulated)'!$F28/'PK PD AUCMIC'!E$1</f>
        <v>172.10944669092515</v>
      </c>
      <c r="F29">
        <f>'PK parameters (simulated)'!$F28/'PK PD AUCMIC'!F$1</f>
        <v>86.05472334546258</v>
      </c>
      <c r="G29">
        <f>'PK parameters (simulated)'!$F28/'PK PD AUCMIC'!G$1</f>
        <v>43.02736167273129</v>
      </c>
      <c r="H29">
        <f>'PK parameters (simulated)'!$F28/'PK PD AUCMIC'!H$1</f>
        <v>21.513680836365644</v>
      </c>
      <c r="I29">
        <f>'PK parameters (simulated)'!$F28/'PK PD AUCMIC'!I$1</f>
        <v>10.756840418182822</v>
      </c>
      <c r="J29">
        <f>'PK parameters (simulated)'!$F28/'PK PD AUCMIC'!J$1</f>
        <v>5.378420209091411</v>
      </c>
      <c r="M29">
        <f t="shared" si="13"/>
        <v>120</v>
      </c>
      <c r="N29" s="3">
        <f t="shared" si="3"/>
        <v>0.9</v>
      </c>
      <c r="O29" s="6">
        <f>COUNTIF($B$5:$B$204,"&gt;120")</f>
        <v>200</v>
      </c>
      <c r="P29" s="6">
        <f>COUNTIF($C$5:$C$204,"&gt;120")</f>
        <v>200</v>
      </c>
      <c r="Q29" s="6">
        <f>COUNTIF($D$5:$D$204,"&gt;120")</f>
        <v>200</v>
      </c>
      <c r="R29" s="6">
        <f>COUNTIF($E$5:$E$204,"&gt;120")</f>
        <v>200</v>
      </c>
      <c r="S29" s="6">
        <f>COUNTIF($F$5:$F$204,"&gt;120")</f>
        <v>19</v>
      </c>
      <c r="T29" s="6">
        <f>COUNTIF($G$5:$G$204,"&gt;120")</f>
        <v>0</v>
      </c>
      <c r="U29" s="6">
        <f>COUNTIF($H$5:$H$204,"&gt;120")</f>
        <v>0</v>
      </c>
      <c r="V29" s="6">
        <f>COUNTIF($I$5:$I$204,"&gt;120")</f>
        <v>0</v>
      </c>
      <c r="W29" s="6">
        <f>COUNTIF($J$5:$J$204,"&gt;120")</f>
        <v>0</v>
      </c>
      <c r="Z29">
        <f t="shared" si="4"/>
        <v>0</v>
      </c>
      <c r="AA29">
        <f t="shared" si="5"/>
        <v>20</v>
      </c>
      <c r="AB29">
        <f t="shared" si="6"/>
        <v>100</v>
      </c>
      <c r="AC29">
        <f t="shared" si="7"/>
        <v>60</v>
      </c>
      <c r="AD29">
        <f t="shared" si="8"/>
        <v>0</v>
      </c>
      <c r="AE29">
        <f t="shared" si="9"/>
        <v>0</v>
      </c>
      <c r="AF29">
        <f t="shared" si="10"/>
        <v>0</v>
      </c>
      <c r="AG29">
        <f t="shared" si="11"/>
        <v>0</v>
      </c>
      <c r="AH29">
        <f t="shared" si="12"/>
        <v>0</v>
      </c>
      <c r="AL29">
        <f>AL$2*NORMSDIST(((LN($M29*AL$1)-LN('balance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29">
        <f>AM$2*NORMSDIST(((LN($M29*AM$1)-LN('balance sheet'!$B$6)-'PK parameters (simulated)'!$D$3+'PK parameters (simulated)'!$A$3))/SQRT('PK parameters (simulated)'!$A$2*'PK parameters (simulated)'!$A$2+'PK parameters (simulated)'!$D$2*'PK parameters (simulated)'!$D$2))</f>
        <v>2.2204460492503132E-17</v>
      </c>
      <c r="AN29">
        <f>AN$2*NORMSDIST(((LN($M29*AN$1)-LN('balance sheet'!$B$6)-'PK parameters (simulated)'!$D$3+'PK parameters (simulated)'!$A$3))/SQRT('PK parameters (simulated)'!$A$2*'PK parameters (simulated)'!$A$2+'PK parameters (simulated)'!$D$2*'PK parameters (simulated)'!$D$2))</f>
        <v>1.291281782056508E-07</v>
      </c>
      <c r="AO29">
        <f>AO$2*NORMSDIST(((LN($M29*AO$1)-LN('balance sheet'!$B$6)-'PK parameters (simulated)'!$D$3+'PK parameters (simulated)'!$A$3))/SQRT('PK parameters (simulated)'!$A$2*'PK parameters (simulated)'!$A$2+'PK parameters (simulated)'!$D$2*'PK parameters (simulated)'!$D$2))</f>
        <v>0.008723463059689783</v>
      </c>
      <c r="AP29">
        <f>AP$2*NORMSDIST(((LN($M29*AP$1)-LN('balance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29">
        <f>AQ$2*NORMSDIST(((LN($M29*AQ$1)-LN('balance sheet'!$B$6)-'PK parameters (simulated)'!$D$3+'PK parameters (simulated)'!$A$3))/SQRT('PK parameters (simulated)'!$A$2*'PK parameters (simulated)'!$A$2+'PK parameters (simulated)'!$D$2*'PK parameters (simulated)'!$D$2))</f>
        <v>0.09999934087248288</v>
      </c>
      <c r="AR29">
        <f>AR$2*NORMSDIST(((LN($M29*AR$1)-LN('balance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29">
        <f>AS$2*NORMSDIST(((LN($M29*AS$1)-LN('balance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29">
        <f>AT$2*NORMSDIST(((LN($M29*AT$1)-LN('balance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29">
        <f t="shared" si="15"/>
        <v>0.8912770669396491</v>
      </c>
    </row>
    <row r="30" spans="2:47" ht="12.75">
      <c r="B30">
        <f>'PK parameters (simulated)'!$F29/'PK PD AUCMIC'!B$1</f>
        <v>1979.6902696281534</v>
      </c>
      <c r="C30">
        <f>'PK parameters (simulated)'!$F29/'PK PD AUCMIC'!C$1</f>
        <v>989.8451348140767</v>
      </c>
      <c r="D30">
        <f>'PK parameters (simulated)'!$F29/'PK PD AUCMIC'!D$1</f>
        <v>494.92256740703834</v>
      </c>
      <c r="E30">
        <f>'PK parameters (simulated)'!$F29/'PK PD AUCMIC'!E$1</f>
        <v>247.46128370351917</v>
      </c>
      <c r="F30">
        <f>'PK parameters (simulated)'!$F29/'PK PD AUCMIC'!F$1</f>
        <v>123.73064185175959</v>
      </c>
      <c r="G30">
        <f>'PK parameters (simulated)'!$F29/'PK PD AUCMIC'!G$1</f>
        <v>61.86532092587979</v>
      </c>
      <c r="H30">
        <f>'PK parameters (simulated)'!$F29/'PK PD AUCMIC'!H$1</f>
        <v>30.932660462939896</v>
      </c>
      <c r="I30">
        <f>'PK parameters (simulated)'!$F29/'PK PD AUCMIC'!I$1</f>
        <v>15.466330231469948</v>
      </c>
      <c r="J30">
        <f>'PK parameters (simulated)'!$F29/'PK PD AUCMIC'!J$1</f>
        <v>7.733165115734974</v>
      </c>
      <c r="M30">
        <f t="shared" si="13"/>
        <v>125</v>
      </c>
      <c r="N30" s="3">
        <f t="shared" si="3"/>
        <v>0.8895000000000001</v>
      </c>
      <c r="O30" s="6">
        <f>COUNTIF($B$5:$B$204,"&gt;125")</f>
        <v>200</v>
      </c>
      <c r="P30" s="6">
        <f>COUNTIF($C$5:$C$204,"&gt;125")</f>
        <v>200</v>
      </c>
      <c r="Q30" s="6">
        <f>COUNTIF($D$5:$D$204,"&gt;125")</f>
        <v>200</v>
      </c>
      <c r="R30" s="6">
        <f>COUNTIF($E$5:$E$204,"&gt;125")</f>
        <v>193</v>
      </c>
      <c r="S30" s="6">
        <f>COUNTIF($F$5:$F$204,"&gt;125")</f>
        <v>13</v>
      </c>
      <c r="T30" s="6">
        <f>COUNTIF($G$5:$G$204,"&gt;125")</f>
        <v>0</v>
      </c>
      <c r="U30" s="6">
        <f>COUNTIF($H$5:$H$204,"&gt;125")</f>
        <v>0</v>
      </c>
      <c r="V30" s="6">
        <f>COUNTIF($I$5:$I$204,"&gt;125")</f>
        <v>0</v>
      </c>
      <c r="W30" s="6">
        <f>COUNTIF($J$5:$J$204,"&gt;125")</f>
        <v>0</v>
      </c>
      <c r="Z30">
        <f t="shared" si="4"/>
        <v>0</v>
      </c>
      <c r="AA30">
        <f t="shared" si="5"/>
        <v>20</v>
      </c>
      <c r="AB30">
        <f t="shared" si="6"/>
        <v>100</v>
      </c>
      <c r="AC30">
        <f t="shared" si="7"/>
        <v>57.9</v>
      </c>
      <c r="AD30">
        <f t="shared" si="8"/>
        <v>0</v>
      </c>
      <c r="AE30">
        <f t="shared" si="9"/>
        <v>0</v>
      </c>
      <c r="AF30">
        <f t="shared" si="10"/>
        <v>0</v>
      </c>
      <c r="AG30">
        <f t="shared" si="11"/>
        <v>0</v>
      </c>
      <c r="AH30">
        <f t="shared" si="12"/>
        <v>0</v>
      </c>
      <c r="AL30">
        <f>AL$2*NORMSDIST(((LN($M30*AL$1)-LN('balance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0">
        <f>AM$2*NORMSDIST(((LN($M30*AM$1)-LN('balance sheet'!$B$6)-'PK parameters (simulated)'!$D$3+'PK parameters (simulated)'!$A$3))/SQRT('PK parameters (simulated)'!$A$2*'PK parameters (simulated)'!$A$2+'PK parameters (simulated)'!$D$2*'PK parameters (simulated)'!$D$2))</f>
        <v>8.881784197001253E-17</v>
      </c>
      <c r="AN30">
        <f>AN$2*NORMSDIST(((LN($M30*AN$1)-LN('balance sheet'!$B$6)-'PK parameters (simulated)'!$D$3+'PK parameters (simulated)'!$A$3))/SQRT('PK parameters (simulated)'!$A$2*'PK parameters (simulated)'!$A$2+'PK parameters (simulated)'!$D$2*'PK parameters (simulated)'!$D$2))</f>
        <v>3.3115443837106184E-07</v>
      </c>
      <c r="AO30">
        <f>AO$2*NORMSDIST(((LN($M30*AO$1)-LN('balance sheet'!$B$6)-'PK parameters (simulated)'!$D$3+'PK parameters (simulated)'!$A$3))/SQRT('PK parameters (simulated)'!$A$2*'PK parameters (simulated)'!$A$2+'PK parameters (simulated)'!$D$2*'PK parameters (simulated)'!$D$2))</f>
        <v>0.013078168380326027</v>
      </c>
      <c r="AP30">
        <f>AP$2*NORMSDIST(((LN($M30*AP$1)-LN('balance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0">
        <f>AQ$2*NORMSDIST(((LN($M30*AQ$1)-LN('balance sheet'!$B$6)-'PK parameters (simulated)'!$D$3+'PK parameters (simulated)'!$A$3))/SQRT('PK parameters (simulated)'!$A$2*'PK parameters (simulated)'!$A$2+'PK parameters (simulated)'!$D$2*'PK parameters (simulated)'!$D$2))</f>
        <v>0.09999972020811526</v>
      </c>
      <c r="AR30">
        <f>AR$2*NORMSDIST(((LN($M30*AR$1)-LN('balance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0">
        <f>AS$2*NORMSDIST(((LN($M30*AS$1)-LN('balance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0">
        <f>AT$2*NORMSDIST(((LN($M30*AT$1)-LN('balance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0">
        <f t="shared" si="15"/>
        <v>0.8869217802571202</v>
      </c>
    </row>
    <row r="31" spans="2:47" ht="12.75">
      <c r="B31">
        <f>'PK parameters (simulated)'!$F30/'PK PD AUCMIC'!B$1</f>
        <v>1298.333557321042</v>
      </c>
      <c r="C31">
        <f>'PK parameters (simulated)'!$F30/'PK PD AUCMIC'!C$1</f>
        <v>649.166778660521</v>
      </c>
      <c r="D31">
        <f>'PK parameters (simulated)'!$F30/'PK PD AUCMIC'!D$1</f>
        <v>324.5833893302605</v>
      </c>
      <c r="E31">
        <f>'PK parameters (simulated)'!$F30/'PK PD AUCMIC'!E$1</f>
        <v>162.29169466513025</v>
      </c>
      <c r="F31">
        <f>'PK parameters (simulated)'!$F30/'PK PD AUCMIC'!F$1</f>
        <v>81.14584733256513</v>
      </c>
      <c r="G31">
        <f>'PK parameters (simulated)'!$F30/'PK PD AUCMIC'!G$1</f>
        <v>40.57292366628256</v>
      </c>
      <c r="H31">
        <f>'PK parameters (simulated)'!$F30/'PK PD AUCMIC'!H$1</f>
        <v>20.28646183314128</v>
      </c>
      <c r="I31">
        <f>'PK parameters (simulated)'!$F30/'PK PD AUCMIC'!I$1</f>
        <v>10.14323091657064</v>
      </c>
      <c r="J31">
        <f>'PK parameters (simulated)'!$F30/'PK PD AUCMIC'!J$1</f>
        <v>5.07161545828532</v>
      </c>
      <c r="M31">
        <f t="shared" si="13"/>
        <v>130</v>
      </c>
      <c r="N31" s="3">
        <f t="shared" si="3"/>
        <v>0.8865000000000001</v>
      </c>
      <c r="O31" s="6">
        <f>COUNTIF($B$5:$B$204,"&gt;130")</f>
        <v>200</v>
      </c>
      <c r="P31" s="6">
        <f>COUNTIF($C$5:$C$204,"&gt;130")</f>
        <v>200</v>
      </c>
      <c r="Q31" s="6">
        <f>COUNTIF($D$5:$D$204,"&gt;130")</f>
        <v>200</v>
      </c>
      <c r="R31" s="6">
        <f>COUNTIF($E$5:$E$204,"&gt;130")</f>
        <v>191</v>
      </c>
      <c r="S31" s="6">
        <f>COUNTIF($F$5:$F$204,"&gt;130")</f>
        <v>9</v>
      </c>
      <c r="T31" s="6">
        <f>COUNTIF($G$5:$G$204,"&gt;130")</f>
        <v>0</v>
      </c>
      <c r="U31" s="6">
        <f>COUNTIF($H$5:$H$204,"&gt;130")</f>
        <v>0</v>
      </c>
      <c r="V31" s="6">
        <f>COUNTIF($I$5:$I$204,"&gt;130")</f>
        <v>0</v>
      </c>
      <c r="W31" s="6">
        <f>COUNTIF($J$5:$J$204,"&gt;130")</f>
        <v>0</v>
      </c>
      <c r="Z31">
        <f t="shared" si="4"/>
        <v>0</v>
      </c>
      <c r="AA31">
        <f t="shared" si="5"/>
        <v>20</v>
      </c>
      <c r="AB31">
        <f t="shared" si="6"/>
        <v>100</v>
      </c>
      <c r="AC31">
        <f t="shared" si="7"/>
        <v>57.3</v>
      </c>
      <c r="AD31">
        <f t="shared" si="8"/>
        <v>0</v>
      </c>
      <c r="AE31">
        <f t="shared" si="9"/>
        <v>0</v>
      </c>
      <c r="AF31">
        <f t="shared" si="10"/>
        <v>0</v>
      </c>
      <c r="AG31">
        <f t="shared" si="11"/>
        <v>0</v>
      </c>
      <c r="AH31">
        <f t="shared" si="12"/>
        <v>0</v>
      </c>
      <c r="AL31">
        <f>AL$2*NORMSDIST(((LN($M31*AL$1)-LN('balance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1">
        <f>AM$2*NORMSDIST(((LN($M31*AM$1)-LN('balance sheet'!$B$6)-'PK parameters (simulated)'!$D$3+'PK parameters (simulated)'!$A$3))/SQRT('PK parameters (simulated)'!$A$2*'PK parameters (simulated)'!$A$2+'PK parameters (simulated)'!$D$2*'PK parameters (simulated)'!$D$2))</f>
        <v>3.552713678800501E-16</v>
      </c>
      <c r="AN31">
        <f>AN$2*NORMSDIST(((LN($M31*AN$1)-LN('balance sheet'!$B$6)-'PK parameters (simulated)'!$D$3+'PK parameters (simulated)'!$A$3))/SQRT('PK parameters (simulated)'!$A$2*'PK parameters (simulated)'!$A$2+'PK parameters (simulated)'!$D$2*'PK parameters (simulated)'!$D$2))</f>
        <v>7.936397193875067E-07</v>
      </c>
      <c r="AO31">
        <f>AO$2*NORMSDIST(((LN($M31*AO$1)-LN('balance sheet'!$B$6)-'PK parameters (simulated)'!$D$3+'PK parameters (simulated)'!$A$3))/SQRT('PK parameters (simulated)'!$A$2*'PK parameters (simulated)'!$A$2+'PK parameters (simulated)'!$D$2*'PK parameters (simulated)'!$D$2))</f>
        <v>0.018771088410147938</v>
      </c>
      <c r="AP31">
        <f>AP$2*NORMSDIST(((LN($M31*AP$1)-LN('balance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1">
        <f>AQ$2*NORMSDIST(((LN($M31*AQ$1)-LN('balance sheet'!$B$6)-'PK parameters (simulated)'!$D$3+'PK parameters (simulated)'!$A$3))/SQRT('PK parameters (simulated)'!$A$2*'PK parameters (simulated)'!$A$2+'PK parameters (simulated)'!$D$2*'PK parameters (simulated)'!$D$2))</f>
        <v>0.09999988088214314</v>
      </c>
      <c r="AR31">
        <f>AR$2*NORMSDIST(((LN($M31*AR$1)-LN('balance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1">
        <f>AS$2*NORMSDIST(((LN($M31*AS$1)-LN('balance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1">
        <f>AT$2*NORMSDIST(((LN($M31*AT$1)-LN('balance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1">
        <f t="shared" si="15"/>
        <v>0.8812282370679891</v>
      </c>
    </row>
    <row r="32" spans="2:47" ht="12.75">
      <c r="B32">
        <f>'PK parameters (simulated)'!$F31/'PK PD AUCMIC'!B$1</f>
        <v>1969.6876675498227</v>
      </c>
      <c r="C32">
        <f>'PK parameters (simulated)'!$F31/'PK PD AUCMIC'!C$1</f>
        <v>984.8438337749113</v>
      </c>
      <c r="D32">
        <f>'PK parameters (simulated)'!$F31/'PK PD AUCMIC'!D$1</f>
        <v>492.42191688745567</v>
      </c>
      <c r="E32">
        <f>'PK parameters (simulated)'!$F31/'PK PD AUCMIC'!E$1</f>
        <v>246.21095844372783</v>
      </c>
      <c r="F32">
        <f>'PK parameters (simulated)'!$F31/'PK PD AUCMIC'!F$1</f>
        <v>123.10547922186392</v>
      </c>
      <c r="G32">
        <f>'PK parameters (simulated)'!$F31/'PK PD AUCMIC'!G$1</f>
        <v>61.55273961093196</v>
      </c>
      <c r="H32">
        <f>'PK parameters (simulated)'!$F31/'PK PD AUCMIC'!H$1</f>
        <v>30.77636980546598</v>
      </c>
      <c r="I32">
        <f>'PK parameters (simulated)'!$F31/'PK PD AUCMIC'!I$1</f>
        <v>15.38818490273299</v>
      </c>
      <c r="J32">
        <f>'PK parameters (simulated)'!$F31/'PK PD AUCMIC'!J$1</f>
        <v>7.694092451366495</v>
      </c>
      <c r="M32">
        <f t="shared" si="13"/>
        <v>135</v>
      </c>
      <c r="N32" s="3">
        <f t="shared" si="3"/>
        <v>0.879</v>
      </c>
      <c r="O32" s="6">
        <f>COUNTIF($B$5:$B$204,"&gt;135")</f>
        <v>200</v>
      </c>
      <c r="P32" s="6">
        <f>COUNTIF($C$5:$C$204,"&gt;135")</f>
        <v>200</v>
      </c>
      <c r="Q32" s="6">
        <f>COUNTIF($D$5:$D$204,"&gt;135")</f>
        <v>200</v>
      </c>
      <c r="R32" s="6">
        <f>COUNTIF($E$5:$E$204,"&gt;135")</f>
        <v>186</v>
      </c>
      <c r="S32" s="6">
        <f>COUNTIF($F$5:$F$204,"&gt;135")</f>
        <v>7</v>
      </c>
      <c r="T32" s="6">
        <f>COUNTIF($G$5:$G$204,"&gt;135")</f>
        <v>0</v>
      </c>
      <c r="U32" s="6">
        <f>COUNTIF($H$5:$H$204,"&gt;135")</f>
        <v>0</v>
      </c>
      <c r="V32" s="6">
        <f>COUNTIF($I$5:$I$204,"&gt;135")</f>
        <v>0</v>
      </c>
      <c r="W32" s="6">
        <f>COUNTIF($J$5:$J$204,"&gt;135")</f>
        <v>0</v>
      </c>
      <c r="Z32">
        <f t="shared" si="4"/>
        <v>0</v>
      </c>
      <c r="AA32">
        <f t="shared" si="5"/>
        <v>20</v>
      </c>
      <c r="AB32">
        <f t="shared" si="6"/>
        <v>100</v>
      </c>
      <c r="AC32">
        <f t="shared" si="7"/>
        <v>55.8</v>
      </c>
      <c r="AD32">
        <f t="shared" si="8"/>
        <v>0</v>
      </c>
      <c r="AE32">
        <f t="shared" si="9"/>
        <v>0</v>
      </c>
      <c r="AF32">
        <f t="shared" si="10"/>
        <v>0</v>
      </c>
      <c r="AG32">
        <f t="shared" si="11"/>
        <v>0</v>
      </c>
      <c r="AH32">
        <f t="shared" si="12"/>
        <v>0</v>
      </c>
      <c r="AL32">
        <f>AL$2*NORMSDIST(((LN($M32*AL$1)-LN('balance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2">
        <f>AM$2*NORMSDIST(((LN($M32*AM$1)-LN('balance sheet'!$B$6)-'PK parameters (simulated)'!$D$3+'PK parameters (simulated)'!$A$3))/SQRT('PK parameters (simulated)'!$A$2*'PK parameters (simulated)'!$A$2+'PK parameters (simulated)'!$D$2*'PK parameters (simulated)'!$D$2))</f>
        <v>1.3322676295501878E-15</v>
      </c>
      <c r="AN32">
        <f>AN$2*NORMSDIST(((LN($M32*AN$1)-LN('balance sheet'!$B$6)-'PK parameters (simulated)'!$D$3+'PK parameters (simulated)'!$A$3))/SQRT('PK parameters (simulated)'!$A$2*'PK parameters (simulated)'!$A$2+'PK parameters (simulated)'!$D$2*'PK parameters (simulated)'!$D$2))</f>
        <v>1.7887231599234E-06</v>
      </c>
      <c r="AO32">
        <f>AO$2*NORMSDIST(((LN($M32*AO$1)-LN('balance sheet'!$B$6)-'PK parameters (simulated)'!$D$3+'PK parameters (simulated)'!$A$3))/SQRT('PK parameters (simulated)'!$A$2*'PK parameters (simulated)'!$A$2+'PK parameters (simulated)'!$D$2*'PK parameters (simulated)'!$D$2))</f>
        <v>0.025915723009123814</v>
      </c>
      <c r="AP32">
        <f>AP$2*NORMSDIST(((LN($M32*AP$1)-LN('balance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2">
        <f>AQ$2*NORMSDIST(((LN($M32*AQ$1)-LN('balance sheet'!$B$6)-'PK parameters (simulated)'!$D$3+'PK parameters (simulated)'!$A$3))/SQRT('PK parameters (simulated)'!$A$2*'PK parameters (simulated)'!$A$2+'PK parameters (simulated)'!$D$2*'PK parameters (simulated)'!$D$2))</f>
        <v>0.09999994909474098</v>
      </c>
      <c r="AR32">
        <f>AR$2*NORMSDIST(((LN($M32*AR$1)-LN('balance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2">
        <f>AS$2*NORMSDIST(((LN($M32*AS$1)-LN('balance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2">
        <f>AT$2*NORMSDIST(((LN($M32*AT$1)-LN('balance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2">
        <f t="shared" si="15"/>
        <v>0.874082539172974</v>
      </c>
    </row>
    <row r="33" spans="2:47" ht="12.75">
      <c r="B33">
        <f>'PK parameters (simulated)'!$F32/'PK PD AUCMIC'!B$1</f>
        <v>1333.3903529495112</v>
      </c>
      <c r="C33">
        <f>'PK parameters (simulated)'!$F32/'PK PD AUCMIC'!C$1</f>
        <v>666.6951764747556</v>
      </c>
      <c r="D33">
        <f>'PK parameters (simulated)'!$F32/'PK PD AUCMIC'!D$1</f>
        <v>333.3475882373778</v>
      </c>
      <c r="E33">
        <f>'PK parameters (simulated)'!$F32/'PK PD AUCMIC'!E$1</f>
        <v>166.6737941186889</v>
      </c>
      <c r="F33">
        <f>'PK parameters (simulated)'!$F32/'PK PD AUCMIC'!F$1</f>
        <v>83.33689705934445</v>
      </c>
      <c r="G33">
        <f>'PK parameters (simulated)'!$F32/'PK PD AUCMIC'!G$1</f>
        <v>41.668448529672226</v>
      </c>
      <c r="H33">
        <f>'PK parameters (simulated)'!$F32/'PK PD AUCMIC'!H$1</f>
        <v>20.834224264836113</v>
      </c>
      <c r="I33">
        <f>'PK parameters (simulated)'!$F32/'PK PD AUCMIC'!I$1</f>
        <v>10.417112132418056</v>
      </c>
      <c r="J33">
        <f>'PK parameters (simulated)'!$F32/'PK PD AUCMIC'!J$1</f>
        <v>5.208556066209028</v>
      </c>
      <c r="M33">
        <f t="shared" si="13"/>
        <v>140</v>
      </c>
      <c r="N33" s="3">
        <f t="shared" si="3"/>
        <v>0.8715</v>
      </c>
      <c r="O33" s="6">
        <f>COUNTIF($B$5:$B$204,"&gt;140")</f>
        <v>200</v>
      </c>
      <c r="P33" s="6">
        <f>COUNTIF($C$5:$C$204,"&gt;140")</f>
        <v>200</v>
      </c>
      <c r="Q33" s="6">
        <f>COUNTIF($D$5:$D$204,"&gt;140")</f>
        <v>200</v>
      </c>
      <c r="R33" s="6">
        <f>COUNTIF($E$5:$E$204,"&gt;140")</f>
        <v>181</v>
      </c>
      <c r="S33" s="6">
        <f>COUNTIF($F$5:$F$204,"&gt;140")</f>
        <v>3</v>
      </c>
      <c r="T33" s="6">
        <f>COUNTIF($G$5:$G$204,"&gt;140")</f>
        <v>0</v>
      </c>
      <c r="U33" s="6">
        <f>COUNTIF($H$5:$H$204,"&gt;140")</f>
        <v>0</v>
      </c>
      <c r="V33" s="6">
        <f>COUNTIF($I$5:$I$204,"&gt;140")</f>
        <v>0</v>
      </c>
      <c r="W33" s="6">
        <f>COUNTIF($J$5:$J$204,"&gt;140")</f>
        <v>0</v>
      </c>
      <c r="Z33">
        <f t="shared" si="4"/>
        <v>0</v>
      </c>
      <c r="AA33">
        <f t="shared" si="5"/>
        <v>20</v>
      </c>
      <c r="AB33">
        <f t="shared" si="6"/>
        <v>100</v>
      </c>
      <c r="AC33">
        <f t="shared" si="7"/>
        <v>54.3</v>
      </c>
      <c r="AD33">
        <f t="shared" si="8"/>
        <v>0</v>
      </c>
      <c r="AE33">
        <f t="shared" si="9"/>
        <v>0</v>
      </c>
      <c r="AF33">
        <f t="shared" si="10"/>
        <v>0</v>
      </c>
      <c r="AG33">
        <f t="shared" si="11"/>
        <v>0</v>
      </c>
      <c r="AH33">
        <f t="shared" si="12"/>
        <v>0</v>
      </c>
      <c r="AL33">
        <f>AL$2*NORMSDIST(((LN($M33*AL$1)-LN('balance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3">
        <f>AM$2*NORMSDIST(((LN($M33*AM$1)-LN('balance sheet'!$B$6)-'PK parameters (simulated)'!$D$3+'PK parameters (simulated)'!$A$3))/SQRT('PK parameters (simulated)'!$A$2*'PK parameters (simulated)'!$A$2+'PK parameters (simulated)'!$D$2*'PK parameters (simulated)'!$D$2))</f>
        <v>4.6629367034256575E-15</v>
      </c>
      <c r="AN33">
        <f>AN$2*NORMSDIST(((LN($M33*AN$1)-LN('balance sheet'!$B$6)-'PK parameters (simulated)'!$D$3+'PK parameters (simulated)'!$A$3))/SQRT('PK parameters (simulated)'!$A$2*'PK parameters (simulated)'!$A$2+'PK parameters (simulated)'!$D$2*'PK parameters (simulated)'!$D$2))</f>
        <v>3.8123944240964214E-06</v>
      </c>
      <c r="AO33">
        <f>AO$2*NORMSDIST(((LN($M33*AO$1)-LN('balance sheet'!$B$6)-'PK parameters (simulated)'!$D$3+'PK parameters (simulated)'!$A$3))/SQRT('PK parameters (simulated)'!$A$2*'PK parameters (simulated)'!$A$2+'PK parameters (simulated)'!$D$2*'PK parameters (simulated)'!$D$2))</f>
        <v>0.03455900678411232</v>
      </c>
      <c r="AP33">
        <f>AP$2*NORMSDIST(((LN($M33*AP$1)-LN('balance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3">
        <f>AQ$2*NORMSDIST(((LN($M33*AQ$1)-LN('balance sheet'!$B$6)-'PK parameters (simulated)'!$D$3+'PK parameters (simulated)'!$A$3))/SQRT('PK parameters (simulated)'!$A$2*'PK parameters (simulated)'!$A$2+'PK parameters (simulated)'!$D$2*'PK parameters (simulated)'!$D$2))</f>
        <v>0.09999997814805209</v>
      </c>
      <c r="AR33">
        <f>AR$2*NORMSDIST(((LN($M33*AR$1)-LN('balance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3">
        <f>AS$2*NORMSDIST(((LN($M33*AS$1)-LN('balance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3">
        <f>AT$2*NORMSDIST(((LN($M33*AT$1)-LN('balance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3">
        <f t="shared" si="15"/>
        <v>0.8654372026734068</v>
      </c>
    </row>
    <row r="34" spans="2:47" ht="12.75">
      <c r="B34">
        <f>'PK parameters (simulated)'!$F33/'PK PD AUCMIC'!B$1</f>
        <v>1128.832768476799</v>
      </c>
      <c r="C34">
        <f>'PK parameters (simulated)'!$F33/'PK PD AUCMIC'!C$1</f>
        <v>564.4163842383995</v>
      </c>
      <c r="D34">
        <f>'PK parameters (simulated)'!$F33/'PK PD AUCMIC'!D$1</f>
        <v>282.20819211919974</v>
      </c>
      <c r="E34">
        <f>'PK parameters (simulated)'!$F33/'PK PD AUCMIC'!E$1</f>
        <v>141.10409605959987</v>
      </c>
      <c r="F34">
        <f>'PK parameters (simulated)'!$F33/'PK PD AUCMIC'!F$1</f>
        <v>70.55204802979993</v>
      </c>
      <c r="G34">
        <f>'PK parameters (simulated)'!$F33/'PK PD AUCMIC'!G$1</f>
        <v>35.27602401489997</v>
      </c>
      <c r="H34">
        <f>'PK parameters (simulated)'!$F33/'PK PD AUCMIC'!H$1</f>
        <v>17.638012007449984</v>
      </c>
      <c r="I34">
        <f>'PK parameters (simulated)'!$F33/'PK PD AUCMIC'!I$1</f>
        <v>8.819006003724992</v>
      </c>
      <c r="J34">
        <f>'PK parameters (simulated)'!$F33/'PK PD AUCMIC'!J$1</f>
        <v>4.409503001862496</v>
      </c>
      <c r="M34">
        <f t="shared" si="13"/>
        <v>145</v>
      </c>
      <c r="N34" s="3">
        <f t="shared" si="3"/>
        <v>0.861</v>
      </c>
      <c r="O34" s="6">
        <f>COUNTIF($B$5:$B$204,"&gt;145")</f>
        <v>200</v>
      </c>
      <c r="P34" s="6">
        <f>COUNTIF($C$5:$C$204,"&gt;145")</f>
        <v>200</v>
      </c>
      <c r="Q34" s="6">
        <f>COUNTIF($D$5:$D$204,"&gt;145")</f>
        <v>200</v>
      </c>
      <c r="R34" s="6">
        <f>COUNTIF($E$5:$E$204,"&gt;145")</f>
        <v>174</v>
      </c>
      <c r="S34" s="6">
        <f>COUNTIF($F$5:$F$204,"&gt;145")</f>
        <v>2</v>
      </c>
      <c r="T34" s="6">
        <f>COUNTIF($G$5:$G$204,"&gt;145")</f>
        <v>0</v>
      </c>
      <c r="U34" s="6">
        <f>COUNTIF($H$5:$H$204,"&gt;145")</f>
        <v>0</v>
      </c>
      <c r="V34" s="6">
        <f>COUNTIF($I$5:$I$204,"&gt;145")</f>
        <v>0</v>
      </c>
      <c r="W34" s="6">
        <f>COUNTIF($J$5:$J$204,"&gt;145")</f>
        <v>0</v>
      </c>
      <c r="Z34">
        <f t="shared" si="4"/>
        <v>0</v>
      </c>
      <c r="AA34">
        <f t="shared" si="5"/>
        <v>20</v>
      </c>
      <c r="AB34">
        <f t="shared" si="6"/>
        <v>100</v>
      </c>
      <c r="AC34">
        <f t="shared" si="7"/>
        <v>52.199999999999996</v>
      </c>
      <c r="AD34">
        <f t="shared" si="8"/>
        <v>0</v>
      </c>
      <c r="AE34">
        <f t="shared" si="9"/>
        <v>0</v>
      </c>
      <c r="AF34">
        <f t="shared" si="10"/>
        <v>0</v>
      </c>
      <c r="AG34">
        <f t="shared" si="11"/>
        <v>0</v>
      </c>
      <c r="AH34">
        <f t="shared" si="12"/>
        <v>0</v>
      </c>
      <c r="AL34">
        <f>AL$2*NORMSDIST(((LN($M34*AL$1)-LN('balance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4">
        <f>AM$2*NORMSDIST(((LN($M34*AM$1)-LN('balance sheet'!$B$6)-'PK parameters (simulated)'!$D$3+'PK parameters (simulated)'!$A$3))/SQRT('PK parameters (simulated)'!$A$2*'PK parameters (simulated)'!$A$2+'PK parameters (simulated)'!$D$2*'PK parameters (simulated)'!$D$2))</f>
        <v>1.5287771049088407E-14</v>
      </c>
      <c r="AN34">
        <f>AN$2*NORMSDIST(((LN($M34*AN$1)-LN('balance sheet'!$B$6)-'PK parameters (simulated)'!$D$3+'PK parameters (simulated)'!$A$3))/SQRT('PK parameters (simulated)'!$A$2*'PK parameters (simulated)'!$A$2+'PK parameters (simulated)'!$D$2*'PK parameters (simulated)'!$D$2))</f>
        <v>7.721662812265606E-06</v>
      </c>
      <c r="AO34">
        <f>AO$2*NORMSDIST(((LN($M34*AO$1)-LN('balance sheet'!$B$6)-'PK parameters (simulated)'!$D$3+'PK parameters (simulated)'!$A$3))/SQRT('PK parameters (simulated)'!$A$2*'PK parameters (simulated)'!$A$2+'PK parameters (simulated)'!$D$2*'PK parameters (simulated)'!$D$2))</f>
        <v>0.04467465576758787</v>
      </c>
      <c r="AP34">
        <f>AP$2*NORMSDIST(((LN($M34*AP$1)-LN('balance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4">
        <f>AQ$2*NORMSDIST(((LN($M34*AQ$1)-LN('balance sheet'!$B$6)-'PK parameters (simulated)'!$D$3+'PK parameters (simulated)'!$A$3))/SQRT('PK parameters (simulated)'!$A$2*'PK parameters (simulated)'!$A$2+'PK parameters (simulated)'!$D$2*'PK parameters (simulated)'!$D$2))</f>
        <v>0.09999999057243858</v>
      </c>
      <c r="AR34">
        <f>AR$2*NORMSDIST(((LN($M34*AR$1)-LN('balance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4">
        <f>AS$2*NORMSDIST(((LN($M34*AS$1)-LN('balance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4">
        <f>AT$2*NORMSDIST(((LN($M34*AT$1)-LN('balance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4">
        <f t="shared" si="15"/>
        <v>0.855317631997146</v>
      </c>
    </row>
    <row r="35" spans="2:47" ht="12.75">
      <c r="B35">
        <f>'PK parameters (simulated)'!$F34/'PK PD AUCMIC'!B$1</f>
        <v>1434.8010052365664</v>
      </c>
      <c r="C35">
        <f>'PK parameters (simulated)'!$F34/'PK PD AUCMIC'!C$1</f>
        <v>717.4005026182832</v>
      </c>
      <c r="D35">
        <f>'PK parameters (simulated)'!$F34/'PK PD AUCMIC'!D$1</f>
        <v>358.7002513091416</v>
      </c>
      <c r="E35">
        <f>'PK parameters (simulated)'!$F34/'PK PD AUCMIC'!E$1</f>
        <v>179.3501256545708</v>
      </c>
      <c r="F35">
        <f>'PK parameters (simulated)'!$F34/'PK PD AUCMIC'!F$1</f>
        <v>89.6750628272854</v>
      </c>
      <c r="G35">
        <f>'PK parameters (simulated)'!$F34/'PK PD AUCMIC'!G$1</f>
        <v>44.8375314136427</v>
      </c>
      <c r="H35">
        <f>'PK parameters (simulated)'!$F34/'PK PD AUCMIC'!H$1</f>
        <v>22.41876570682135</v>
      </c>
      <c r="I35">
        <f>'PK parameters (simulated)'!$F34/'PK PD AUCMIC'!I$1</f>
        <v>11.209382853410675</v>
      </c>
      <c r="J35">
        <f>'PK parameters (simulated)'!$F34/'PK PD AUCMIC'!J$1</f>
        <v>5.604691426705338</v>
      </c>
      <c r="M35">
        <f t="shared" si="13"/>
        <v>150</v>
      </c>
      <c r="N35" s="3">
        <f t="shared" si="3"/>
        <v>0.8475</v>
      </c>
      <c r="O35" s="6">
        <f>COUNTIF($B$5:$B$204,"&gt;150")</f>
        <v>200</v>
      </c>
      <c r="P35" s="6">
        <f>COUNTIF($C$5:$C$204,"&gt;150")</f>
        <v>200</v>
      </c>
      <c r="Q35" s="6">
        <f>COUNTIF($D$5:$D$204,"&gt;150")</f>
        <v>200</v>
      </c>
      <c r="R35" s="6">
        <f>COUNTIF($E$5:$E$204,"&gt;150")</f>
        <v>165</v>
      </c>
      <c r="S35" s="6">
        <f>COUNTIF($F$5:$F$204,"&gt;150")</f>
        <v>2</v>
      </c>
      <c r="T35" s="6">
        <f>COUNTIF($G$5:$G$204,"&gt;150")</f>
        <v>0</v>
      </c>
      <c r="U35" s="6">
        <f>COUNTIF($H$5:$H$204,"&gt;150")</f>
        <v>0</v>
      </c>
      <c r="V35" s="6">
        <f>COUNTIF($I$5:$I$204,"&gt;150")</f>
        <v>0</v>
      </c>
      <c r="W35" s="6">
        <f>COUNTIF($J$5:$J$204,"&gt;150")</f>
        <v>0</v>
      </c>
      <c r="Z35">
        <f t="shared" si="4"/>
        <v>0</v>
      </c>
      <c r="AA35">
        <f t="shared" si="5"/>
        <v>20</v>
      </c>
      <c r="AB35">
        <f t="shared" si="6"/>
        <v>100</v>
      </c>
      <c r="AC35">
        <f t="shared" si="7"/>
        <v>49.5</v>
      </c>
      <c r="AD35">
        <f t="shared" si="8"/>
        <v>0</v>
      </c>
      <c r="AE35">
        <f t="shared" si="9"/>
        <v>0</v>
      </c>
      <c r="AF35">
        <f t="shared" si="10"/>
        <v>0</v>
      </c>
      <c r="AG35">
        <f t="shared" si="11"/>
        <v>0</v>
      </c>
      <c r="AH35">
        <f t="shared" si="12"/>
        <v>0</v>
      </c>
      <c r="AL35">
        <f>AL$2*NORMSDIST(((LN($M35*AL$1)-LN('balance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5">
        <f>AM$2*NORMSDIST(((LN($M35*AM$1)-LN('balance sheet'!$B$6)-'PK parameters (simulated)'!$D$3+'PK parameters (simulated)'!$A$3))/SQRT('PK parameters (simulated)'!$A$2*'PK parameters (simulated)'!$A$2+'PK parameters (simulated)'!$D$2*'PK parameters (simulated)'!$D$2))</f>
        <v>4.700684286262913E-14</v>
      </c>
      <c r="AN35">
        <f>AN$2*NORMSDIST(((LN($M35*AN$1)-LN('balance sheet'!$B$6)-'PK parameters (simulated)'!$D$3+'PK parameters (simulated)'!$A$3))/SQRT('PK parameters (simulated)'!$A$2*'PK parameters (simulated)'!$A$2+'PK parameters (simulated)'!$D$2*'PK parameters (simulated)'!$D$2))</f>
        <v>1.4926658832625783E-05</v>
      </c>
      <c r="AO35">
        <f>AO$2*NORMSDIST(((LN($M35*AO$1)-LN('balance sheet'!$B$6)-'PK parameters (simulated)'!$D$3+'PK parameters (simulated)'!$A$3))/SQRT('PK parameters (simulated)'!$A$2*'PK parameters (simulated)'!$A$2+'PK parameters (simulated)'!$D$2*'PK parameters (simulated)'!$D$2))</f>
        <v>0.05616407758356984</v>
      </c>
      <c r="AP35">
        <f>AP$2*NORMSDIST(((LN($M35*AP$1)-LN('balance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5">
        <f>AQ$2*NORMSDIST(((LN($M35*AQ$1)-LN('balance sheet'!$B$6)-'PK parameters (simulated)'!$D$3+'PK parameters (simulated)'!$A$3))/SQRT('PK parameters (simulated)'!$A$2*'PK parameters (simulated)'!$A$2+'PK parameters (simulated)'!$D$2*'PK parameters (simulated)'!$D$2))</f>
        <v>0.09999999591038254</v>
      </c>
      <c r="AR35">
        <f>AR$2*NORMSDIST(((LN($M35*AR$1)-LN('balance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5">
        <f>AS$2*NORMSDIST(((LN($M35*AS$1)-LN('balance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5">
        <f>AT$2*NORMSDIST(((LN($M35*AT$1)-LN('balance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5">
        <f t="shared" si="15"/>
        <v>0.843820999847168</v>
      </c>
    </row>
    <row r="36" spans="2:47" ht="12.75">
      <c r="B36">
        <f>'PK parameters (simulated)'!$F35/'PK PD AUCMIC'!B$1</f>
        <v>1744.092203435025</v>
      </c>
      <c r="C36">
        <f>'PK parameters (simulated)'!$F35/'PK PD AUCMIC'!C$1</f>
        <v>872.0461017175126</v>
      </c>
      <c r="D36">
        <f>'PK parameters (simulated)'!$F35/'PK PD AUCMIC'!D$1</f>
        <v>436.0230508587563</v>
      </c>
      <c r="E36">
        <f>'PK parameters (simulated)'!$F35/'PK PD AUCMIC'!E$1</f>
        <v>218.01152542937814</v>
      </c>
      <c r="F36">
        <f>'PK parameters (simulated)'!$F35/'PK PD AUCMIC'!F$1</f>
        <v>109.00576271468907</v>
      </c>
      <c r="G36">
        <f>'PK parameters (simulated)'!$F35/'PK PD AUCMIC'!G$1</f>
        <v>54.502881357344535</v>
      </c>
      <c r="H36">
        <f>'PK parameters (simulated)'!$F35/'PK PD AUCMIC'!H$1</f>
        <v>27.251440678672267</v>
      </c>
      <c r="I36">
        <f>'PK parameters (simulated)'!$F35/'PK PD AUCMIC'!I$1</f>
        <v>13.625720339336134</v>
      </c>
      <c r="J36">
        <f>'PK parameters (simulated)'!$F35/'PK PD AUCMIC'!J$1</f>
        <v>6.812860169668067</v>
      </c>
      <c r="M36">
        <f t="shared" si="13"/>
        <v>155</v>
      </c>
      <c r="N36" s="3">
        <f t="shared" si="3"/>
        <v>0.8355</v>
      </c>
      <c r="O36" s="6">
        <f>COUNTIF($B$5:$B$204,"&gt;155")</f>
        <v>200</v>
      </c>
      <c r="P36" s="6">
        <f>COUNTIF($C$5:$C$204,"&gt;155")</f>
        <v>200</v>
      </c>
      <c r="Q36" s="6">
        <f>COUNTIF($D$5:$D$204,"&gt;155")</f>
        <v>200</v>
      </c>
      <c r="R36" s="6">
        <f>COUNTIF($E$5:$E$204,"&gt;155")</f>
        <v>157</v>
      </c>
      <c r="S36" s="6">
        <f>COUNTIF($F$5:$F$204,"&gt;155")</f>
        <v>0</v>
      </c>
      <c r="T36" s="6">
        <f>COUNTIF($G$5:$G$204,"&gt;155")</f>
        <v>0</v>
      </c>
      <c r="U36" s="6">
        <f>COUNTIF($H$5:$H$204,"&gt;155")</f>
        <v>0</v>
      </c>
      <c r="V36" s="6">
        <f>COUNTIF($I$5:$I$204,"&gt;155")</f>
        <v>0</v>
      </c>
      <c r="W36" s="6">
        <f>COUNTIF($J$5:$J$204,"&gt;155")</f>
        <v>0</v>
      </c>
      <c r="Z36">
        <f t="shared" si="4"/>
        <v>0</v>
      </c>
      <c r="AA36">
        <f t="shared" si="5"/>
        <v>20</v>
      </c>
      <c r="AB36">
        <f t="shared" si="6"/>
        <v>100</v>
      </c>
      <c r="AC36">
        <f t="shared" si="7"/>
        <v>47.1</v>
      </c>
      <c r="AD36">
        <f t="shared" si="8"/>
        <v>0</v>
      </c>
      <c r="AE36">
        <f t="shared" si="9"/>
        <v>0</v>
      </c>
      <c r="AF36">
        <f t="shared" si="10"/>
        <v>0</v>
      </c>
      <c r="AG36">
        <f t="shared" si="11"/>
        <v>0</v>
      </c>
      <c r="AH36">
        <f t="shared" si="12"/>
        <v>0</v>
      </c>
      <c r="AL36">
        <f>AL$2*NORMSDIST(((LN($M36*AL$1)-LN('balance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6">
        <f>AM$2*NORMSDIST(((LN($M36*AM$1)-LN('balance sheet'!$B$6)-'PK parameters (simulated)'!$D$3+'PK parameters (simulated)'!$A$3))/SQRT('PK parameters (simulated)'!$A$2*'PK parameters (simulated)'!$A$2+'PK parameters (simulated)'!$D$2*'PK parameters (simulated)'!$D$2))</f>
        <v>1.3630208073323047E-13</v>
      </c>
      <c r="AN36">
        <f>AN$2*NORMSDIST(((LN($M36*AN$1)-LN('balance sheet'!$B$6)-'PK parameters (simulated)'!$D$3+'PK parameters (simulated)'!$A$3))/SQRT('PK parameters (simulated)'!$A$2*'PK parameters (simulated)'!$A$2+'PK parameters (simulated)'!$D$2*'PK parameters (simulated)'!$D$2))</f>
        <v>2.7645549865340513E-05</v>
      </c>
      <c r="AO36">
        <f>AO$2*NORMSDIST(((LN($M36*AO$1)-LN('balance sheet'!$B$6)-'PK parameters (simulated)'!$D$3+'PK parameters (simulated)'!$A$3))/SQRT('PK parameters (simulated)'!$A$2*'PK parameters (simulated)'!$A$2+'PK parameters (simulated)'!$D$2*'PK parameters (simulated)'!$D$2))</f>
        <v>0.06886407648490264</v>
      </c>
      <c r="AP36">
        <f>AP$2*NORMSDIST(((LN($M36*AP$1)-LN('balance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6">
        <f>AQ$2*NORMSDIST(((LN($M36*AQ$1)-LN('balance sheet'!$B$6)-'PK parameters (simulated)'!$D$3+'PK parameters (simulated)'!$A$3))/SQRT('PK parameters (simulated)'!$A$2*'PK parameters (simulated)'!$A$2+'PK parameters (simulated)'!$D$2*'PK parameters (simulated)'!$D$2))</f>
        <v>0.09999999821559623</v>
      </c>
      <c r="AR36">
        <f>AR$2*NORMSDIST(((LN($M36*AR$1)-LN('balance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6">
        <f>AS$2*NORMSDIST(((LN($M36*AS$1)-LN('balance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6">
        <f>AT$2*NORMSDIST(((LN($M36*AT$1)-LN('balance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6">
        <f t="shared" si="15"/>
        <v>0.8311082797494995</v>
      </c>
    </row>
    <row r="37" spans="2:47" ht="12.75">
      <c r="B37">
        <f>'PK parameters (simulated)'!$F36/'PK PD AUCMIC'!B$1</f>
        <v>1104.7624444940063</v>
      </c>
      <c r="C37">
        <f>'PK parameters (simulated)'!$F36/'PK PD AUCMIC'!C$1</f>
        <v>552.3812222470032</v>
      </c>
      <c r="D37">
        <f>'PK parameters (simulated)'!$F36/'PK PD AUCMIC'!D$1</f>
        <v>276.1906111235016</v>
      </c>
      <c r="E37">
        <f>'PK parameters (simulated)'!$F36/'PK PD AUCMIC'!E$1</f>
        <v>138.0953055617508</v>
      </c>
      <c r="F37">
        <f>'PK parameters (simulated)'!$F36/'PK PD AUCMIC'!F$1</f>
        <v>69.0476527808754</v>
      </c>
      <c r="G37">
        <f>'PK parameters (simulated)'!$F36/'PK PD AUCMIC'!G$1</f>
        <v>34.5238263904377</v>
      </c>
      <c r="H37">
        <f>'PK parameters (simulated)'!$F36/'PK PD AUCMIC'!H$1</f>
        <v>17.26191319521885</v>
      </c>
      <c r="I37">
        <f>'PK parameters (simulated)'!$F36/'PK PD AUCMIC'!I$1</f>
        <v>8.630956597609424</v>
      </c>
      <c r="J37">
        <f>'PK parameters (simulated)'!$F36/'PK PD AUCMIC'!J$1</f>
        <v>4.315478298804712</v>
      </c>
      <c r="M37">
        <f t="shared" si="13"/>
        <v>160</v>
      </c>
      <c r="N37" s="3">
        <f t="shared" si="3"/>
        <v>0.825</v>
      </c>
      <c r="O37" s="6">
        <f>COUNTIF($B$5:$B$204,"&gt;160")</f>
        <v>200</v>
      </c>
      <c r="P37" s="6">
        <f>COUNTIF($C$5:$C$204,"&gt;160")</f>
        <v>200</v>
      </c>
      <c r="Q37" s="6">
        <f>COUNTIF($D$5:$D$204,"&gt;160")</f>
        <v>200</v>
      </c>
      <c r="R37" s="6">
        <f>COUNTIF($E$5:$E$204,"&gt;160")</f>
        <v>150</v>
      </c>
      <c r="S37" s="6">
        <f>COUNTIF($F$5:$F$204,"&gt;160")</f>
        <v>0</v>
      </c>
      <c r="T37" s="6">
        <f>COUNTIF($G$5:$G$204,"&gt;160")</f>
        <v>0</v>
      </c>
      <c r="U37" s="6">
        <f>COUNTIF($H$5:$H$204,"&gt;160")</f>
        <v>0</v>
      </c>
      <c r="V37" s="6">
        <f>COUNTIF($I$5:$I$204,"&gt;160")</f>
        <v>0</v>
      </c>
      <c r="W37" s="6">
        <f>COUNTIF($J$5:$J$204,"&gt;160")</f>
        <v>0</v>
      </c>
      <c r="Z37">
        <f t="shared" si="4"/>
        <v>0</v>
      </c>
      <c r="AA37">
        <f t="shared" si="5"/>
        <v>20</v>
      </c>
      <c r="AB37">
        <f t="shared" si="6"/>
        <v>100</v>
      </c>
      <c r="AC37">
        <f t="shared" si="7"/>
        <v>45</v>
      </c>
      <c r="AD37">
        <f t="shared" si="8"/>
        <v>0</v>
      </c>
      <c r="AE37">
        <f t="shared" si="9"/>
        <v>0</v>
      </c>
      <c r="AF37">
        <f t="shared" si="10"/>
        <v>0</v>
      </c>
      <c r="AG37">
        <f t="shared" si="11"/>
        <v>0</v>
      </c>
      <c r="AH37">
        <f t="shared" si="12"/>
        <v>0</v>
      </c>
      <c r="AL37">
        <f>AL$2*NORMSDIST(((LN($M37*AL$1)-LN('balance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7">
        <f>AM$2*NORMSDIST(((LN($M37*AM$1)-LN('balance sheet'!$B$6)-'PK parameters (simulated)'!$D$3+'PK parameters (simulated)'!$A$3))/SQRT('PK parameters (simulated)'!$A$2*'PK parameters (simulated)'!$A$2+'PK parameters (simulated)'!$D$2*'PK parameters (simulated)'!$D$2))</f>
        <v>3.7433389721286406E-13</v>
      </c>
      <c r="AN37">
        <f>AN$2*NORMSDIST(((LN($M37*AN$1)-LN('balance sheet'!$B$6)-'PK parameters (simulated)'!$D$3+'PK parameters (simulated)'!$A$3))/SQRT('PK parameters (simulated)'!$A$2*'PK parameters (simulated)'!$A$2+'PK parameters (simulated)'!$D$2*'PK parameters (simulated)'!$D$2))</f>
        <v>4.922561409875792E-05</v>
      </c>
      <c r="AO37">
        <f>AO$2*NORMSDIST(((LN($M37*AO$1)-LN('balance sheet'!$B$6)-'PK parameters (simulated)'!$D$3+'PK parameters (simulated)'!$A$3))/SQRT('PK parameters (simulated)'!$A$2*'PK parameters (simulated)'!$A$2+'PK parameters (simulated)'!$D$2*'PK parameters (simulated)'!$D$2))</f>
        <v>0.08255974605693213</v>
      </c>
      <c r="AP37">
        <f>AP$2*NORMSDIST(((LN($M37*AP$1)-LN('balance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7">
        <f>AQ$2*NORMSDIST(((LN($M37*AQ$1)-LN('balance sheet'!$B$6)-'PK parameters (simulated)'!$D$3+'PK parameters (simulated)'!$A$3))/SQRT('PK parameters (simulated)'!$A$2*'PK parameters (simulated)'!$A$2+'PK parameters (simulated)'!$D$2*'PK parameters (simulated)'!$D$2))</f>
        <v>0.09999999921665859</v>
      </c>
      <c r="AR37">
        <f>AR$2*NORMSDIST(((LN($M37*AR$1)-LN('balance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7">
        <f>AS$2*NORMSDIST(((LN($M37*AS$1)-LN('balance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7">
        <f>AT$2*NORMSDIST(((LN($M37*AT$1)-LN('balance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7">
        <f t="shared" si="15"/>
        <v>0.8173910291119362</v>
      </c>
    </row>
    <row r="38" spans="2:47" ht="12.75">
      <c r="B38">
        <f>'PK parameters (simulated)'!$F37/'PK PD AUCMIC'!B$1</f>
        <v>2070.8507347368277</v>
      </c>
      <c r="C38">
        <f>'PK parameters (simulated)'!$F37/'PK PD AUCMIC'!C$1</f>
        <v>1035.4253673684138</v>
      </c>
      <c r="D38">
        <f>'PK parameters (simulated)'!$F37/'PK PD AUCMIC'!D$1</f>
        <v>517.7126836842069</v>
      </c>
      <c r="E38">
        <f>'PK parameters (simulated)'!$F37/'PK PD AUCMIC'!E$1</f>
        <v>258.85634184210346</v>
      </c>
      <c r="F38">
        <f>'PK parameters (simulated)'!$F37/'PK PD AUCMIC'!F$1</f>
        <v>129.42817092105173</v>
      </c>
      <c r="G38">
        <f>'PK parameters (simulated)'!$F37/'PK PD AUCMIC'!G$1</f>
        <v>64.71408546052587</v>
      </c>
      <c r="H38">
        <f>'PK parameters (simulated)'!$F37/'PK PD AUCMIC'!H$1</f>
        <v>32.35704273026293</v>
      </c>
      <c r="I38">
        <f>'PK parameters (simulated)'!$F37/'PK PD AUCMIC'!I$1</f>
        <v>16.178521365131466</v>
      </c>
      <c r="J38">
        <f>'PK parameters (simulated)'!$F37/'PK PD AUCMIC'!J$1</f>
        <v>8.089260682565733</v>
      </c>
      <c r="M38">
        <f t="shared" si="13"/>
        <v>165</v>
      </c>
      <c r="N38" s="3">
        <f t="shared" si="3"/>
        <v>0.804</v>
      </c>
      <c r="O38" s="6">
        <f>COUNTIF($B$5:$B$204,"&gt;165")</f>
        <v>200</v>
      </c>
      <c r="P38" s="6">
        <f>COUNTIF($C$5:$C$204,"&gt;165")</f>
        <v>200</v>
      </c>
      <c r="Q38" s="6">
        <f>COUNTIF($D$5:$D$204,"&gt;165")</f>
        <v>200</v>
      </c>
      <c r="R38" s="6">
        <f>COUNTIF($E$5:$E$204,"&gt;165")</f>
        <v>136</v>
      </c>
      <c r="S38" s="6">
        <f>COUNTIF($F$5:$F$204,"&gt;165")</f>
        <v>0</v>
      </c>
      <c r="T38" s="6">
        <f>COUNTIF($G$5:$G$204,"&gt;165")</f>
        <v>0</v>
      </c>
      <c r="U38" s="6">
        <f>COUNTIF($H$5:$H$204,"&gt;165")</f>
        <v>0</v>
      </c>
      <c r="V38" s="6">
        <f>COUNTIF($I$5:$I$204,"&gt;165")</f>
        <v>0</v>
      </c>
      <c r="W38" s="6">
        <f>COUNTIF($J$5:$J$204,"&gt;165")</f>
        <v>0</v>
      </c>
      <c r="Z38">
        <f t="shared" si="4"/>
        <v>0</v>
      </c>
      <c r="AA38">
        <f t="shared" si="5"/>
        <v>20</v>
      </c>
      <c r="AB38">
        <f t="shared" si="6"/>
        <v>100</v>
      </c>
      <c r="AC38">
        <f t="shared" si="7"/>
        <v>40.8</v>
      </c>
      <c r="AD38">
        <f t="shared" si="8"/>
        <v>0</v>
      </c>
      <c r="AE38">
        <f t="shared" si="9"/>
        <v>0</v>
      </c>
      <c r="AF38">
        <f t="shared" si="10"/>
        <v>0</v>
      </c>
      <c r="AG38">
        <f t="shared" si="11"/>
        <v>0</v>
      </c>
      <c r="AH38">
        <f t="shared" si="12"/>
        <v>0</v>
      </c>
      <c r="AL38">
        <f>AL$2*NORMSDIST(((LN($M38*AL$1)-LN('balance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8">
        <f>AM$2*NORMSDIST(((LN($M38*AM$1)-LN('balance sheet'!$B$6)-'PK parameters (simulated)'!$D$3+'PK parameters (simulated)'!$A$3))/SQRT('PK parameters (simulated)'!$A$2*'PK parameters (simulated)'!$A$2+'PK parameters (simulated)'!$D$2*'PK parameters (simulated)'!$D$2))</f>
        <v>9.776623954849128E-13</v>
      </c>
      <c r="AN38">
        <f>AN$2*NORMSDIST(((LN($M38*AN$1)-LN('balance sheet'!$B$6)-'PK parameters (simulated)'!$D$3+'PK parameters (simulated)'!$A$3))/SQRT('PK parameters (simulated)'!$A$2*'PK parameters (simulated)'!$A$2+'PK parameters (simulated)'!$D$2*'PK parameters (simulated)'!$D$2))</f>
        <v>8.452732798325258E-05</v>
      </c>
      <c r="AO38">
        <f>AO$2*NORMSDIST(((LN($M38*AO$1)-LN('balance sheet'!$B$6)-'PK parameters (simulated)'!$D$3+'PK parameters (simulated)'!$A$3))/SQRT('PK parameters (simulated)'!$A$2*'PK parameters (simulated)'!$A$2+'PK parameters (simulated)'!$D$2*'PK parameters (simulated)'!$D$2))</f>
        <v>0.09700051967023589</v>
      </c>
      <c r="AP38">
        <f>AP$2*NORMSDIST(((LN($M38*AP$1)-LN('balance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8">
        <f>AQ$2*NORMSDIST(((LN($M38*AQ$1)-LN('balance sheet'!$B$6)-'PK parameters (simulated)'!$D$3+'PK parameters (simulated)'!$A$3))/SQRT('PK parameters (simulated)'!$A$2*'PK parameters (simulated)'!$A$2+'PK parameters (simulated)'!$D$2*'PK parameters (simulated)'!$D$2))</f>
        <v>0.09999999965394128</v>
      </c>
      <c r="AR38">
        <f>AR$2*NORMSDIST(((LN($M38*AR$1)-LN('balance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8">
        <f>AS$2*NORMSDIST(((LN($M38*AS$1)-LN('balance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8">
        <f>AT$2*NORMSDIST(((LN($M38*AT$1)-LN('balance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8">
        <f t="shared" si="15"/>
        <v>0.8029149533468619</v>
      </c>
    </row>
    <row r="39" spans="2:47" ht="12.75">
      <c r="B39">
        <f>'PK parameters (simulated)'!$F38/'PK PD AUCMIC'!B$1</f>
        <v>2262.3061749432222</v>
      </c>
      <c r="C39">
        <f>'PK parameters (simulated)'!$F38/'PK PD AUCMIC'!C$1</f>
        <v>1131.1530874716111</v>
      </c>
      <c r="D39">
        <f>'PK parameters (simulated)'!$F38/'PK PD AUCMIC'!D$1</f>
        <v>565.5765437358056</v>
      </c>
      <c r="E39">
        <f>'PK parameters (simulated)'!$F38/'PK PD AUCMIC'!E$1</f>
        <v>282.7882718679028</v>
      </c>
      <c r="F39">
        <f>'PK parameters (simulated)'!$F38/'PK PD AUCMIC'!F$1</f>
        <v>141.3941359339514</v>
      </c>
      <c r="G39">
        <f>'PK parameters (simulated)'!$F38/'PK PD AUCMIC'!G$1</f>
        <v>70.6970679669757</v>
      </c>
      <c r="H39">
        <f>'PK parameters (simulated)'!$F38/'PK PD AUCMIC'!H$1</f>
        <v>35.34853398348785</v>
      </c>
      <c r="I39">
        <f>'PK parameters (simulated)'!$F38/'PK PD AUCMIC'!I$1</f>
        <v>17.674266991743924</v>
      </c>
      <c r="J39">
        <f>'PK parameters (simulated)'!$F38/'PK PD AUCMIC'!J$1</f>
        <v>8.837133495871962</v>
      </c>
      <c r="M39">
        <f t="shared" si="13"/>
        <v>170</v>
      </c>
      <c r="N39" s="3">
        <f t="shared" si="3"/>
        <v>0.789</v>
      </c>
      <c r="O39" s="6">
        <f>COUNTIF($B$5:$B$204,"&gt;170")</f>
        <v>200</v>
      </c>
      <c r="P39" s="6">
        <f>COUNTIF($C$5:$C$204,"&gt;170")</f>
        <v>200</v>
      </c>
      <c r="Q39" s="6">
        <f>COUNTIF($D$5:$D$204,"&gt;170")</f>
        <v>200</v>
      </c>
      <c r="R39" s="6">
        <f>COUNTIF($E$5:$E$204,"&gt;170")</f>
        <v>126</v>
      </c>
      <c r="S39" s="6">
        <f>COUNTIF($F$5:$F$204,"&gt;170")</f>
        <v>0</v>
      </c>
      <c r="T39" s="6">
        <f>COUNTIF($G$5:$G$204,"&gt;170")</f>
        <v>0</v>
      </c>
      <c r="U39" s="6">
        <f>COUNTIF($H$5:$H$204,"&gt;170")</f>
        <v>0</v>
      </c>
      <c r="V39" s="6">
        <f>COUNTIF($I$5:$I$204,"&gt;170")</f>
        <v>0</v>
      </c>
      <c r="W39" s="6">
        <f>COUNTIF($J$5:$J$204,"&gt;170")</f>
        <v>0</v>
      </c>
      <c r="Z39">
        <f t="shared" si="4"/>
        <v>0</v>
      </c>
      <c r="AA39">
        <f t="shared" si="5"/>
        <v>20</v>
      </c>
      <c r="AB39">
        <f t="shared" si="6"/>
        <v>100</v>
      </c>
      <c r="AC39">
        <f t="shared" si="7"/>
        <v>37.8</v>
      </c>
      <c r="AD39">
        <f t="shared" si="8"/>
        <v>0</v>
      </c>
      <c r="AE39">
        <f t="shared" si="9"/>
        <v>0</v>
      </c>
      <c r="AF39">
        <f t="shared" si="10"/>
        <v>0</v>
      </c>
      <c r="AG39">
        <f t="shared" si="11"/>
        <v>0</v>
      </c>
      <c r="AH39">
        <f t="shared" si="12"/>
        <v>0</v>
      </c>
      <c r="AL39">
        <f>AL$2*NORMSDIST(((LN($M39*AL$1)-LN('balance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39">
        <f>AM$2*NORMSDIST(((LN($M39*AM$1)-LN('balance sheet'!$B$6)-'PK parameters (simulated)'!$D$3+'PK parameters (simulated)'!$A$3))/SQRT('PK parameters (simulated)'!$A$2*'PK parameters (simulated)'!$A$2+'PK parameters (simulated)'!$D$2*'PK parameters (simulated)'!$D$2))</f>
        <v>2.4369284368219725E-12</v>
      </c>
      <c r="AN39">
        <f>AN$2*NORMSDIST(((LN($M39*AN$1)-LN('balance sheet'!$B$6)-'PK parameters (simulated)'!$D$3+'PK parameters (simulated)'!$A$3))/SQRT('PK parameters (simulated)'!$A$2*'PK parameters (simulated)'!$A$2+'PK parameters (simulated)'!$D$2*'PK parameters (simulated)'!$D$2))</f>
        <v>0.00014036040549225692</v>
      </c>
      <c r="AO39">
        <f>AO$2*NORMSDIST(((LN($M39*AO$1)-LN('balance sheet'!$B$6)-'PK parameters (simulated)'!$D$3+'PK parameters (simulated)'!$A$3))/SQRT('PK parameters (simulated)'!$A$2*'PK parameters (simulated)'!$A$2+'PK parameters (simulated)'!$D$2*'PK parameters (simulated)'!$D$2))</f>
        <v>0.1119173156730257</v>
      </c>
      <c r="AP39">
        <f>AP$2*NORMSDIST(((LN($M39*AP$1)-LN('balance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39">
        <f>AQ$2*NORMSDIST(((LN($M39*AQ$1)-LN('balance sheet'!$B$6)-'PK parameters (simulated)'!$D$3+'PK parameters (simulated)'!$A$3))/SQRT('PK parameters (simulated)'!$A$2*'PK parameters (simulated)'!$A$2+'PK parameters (simulated)'!$D$2*'PK parameters (simulated)'!$D$2))</f>
        <v>0.0999999998461279</v>
      </c>
      <c r="AR39">
        <f>AR$2*NORMSDIST(((LN($M39*AR$1)-LN('balance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39">
        <f>AS$2*NORMSDIST(((LN($M39*AS$1)-LN('balance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39">
        <f>AT$2*NORMSDIST(((LN($M39*AT$1)-LN('balance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39">
        <f t="shared" si="15"/>
        <v>0.7879423240729172</v>
      </c>
    </row>
    <row r="40" spans="2:47" ht="12.75">
      <c r="B40">
        <f>'PK parameters (simulated)'!$F39/'PK PD AUCMIC'!B$1</f>
        <v>1505.3758687684335</v>
      </c>
      <c r="C40">
        <f>'PK parameters (simulated)'!$F39/'PK PD AUCMIC'!C$1</f>
        <v>752.6879343842168</v>
      </c>
      <c r="D40">
        <f>'PK parameters (simulated)'!$F39/'PK PD AUCMIC'!D$1</f>
        <v>376.3439671921084</v>
      </c>
      <c r="E40">
        <f>'PK parameters (simulated)'!$F39/'PK PD AUCMIC'!E$1</f>
        <v>188.1719835960542</v>
      </c>
      <c r="F40">
        <f>'PK parameters (simulated)'!$F39/'PK PD AUCMIC'!F$1</f>
        <v>94.0859917980271</v>
      </c>
      <c r="G40">
        <f>'PK parameters (simulated)'!$F39/'PK PD AUCMIC'!G$1</f>
        <v>47.04299589901355</v>
      </c>
      <c r="H40">
        <f>'PK parameters (simulated)'!$F39/'PK PD AUCMIC'!H$1</f>
        <v>23.521497949506774</v>
      </c>
      <c r="I40">
        <f>'PK parameters (simulated)'!$F39/'PK PD AUCMIC'!I$1</f>
        <v>11.760748974753387</v>
      </c>
      <c r="J40">
        <f>'PK parameters (simulated)'!$F39/'PK PD AUCMIC'!J$1</f>
        <v>5.880374487376693</v>
      </c>
      <c r="M40">
        <f t="shared" si="13"/>
        <v>175</v>
      </c>
      <c r="N40" s="3">
        <f t="shared" si="3"/>
        <v>0.7695000000000001</v>
      </c>
      <c r="O40" s="6">
        <f>COUNTIF($B$5:$B$204,"&gt;175")</f>
        <v>200</v>
      </c>
      <c r="P40" s="6">
        <f>COUNTIF($C$5:$C$204,"&gt;175")</f>
        <v>200</v>
      </c>
      <c r="Q40" s="6">
        <f>COUNTIF($D$5:$D$204,"&gt;175")</f>
        <v>200</v>
      </c>
      <c r="R40" s="6">
        <f>COUNTIF($E$5:$E$204,"&gt;175")</f>
        <v>113</v>
      </c>
      <c r="S40" s="6">
        <f>COUNTIF($F$5:$F$204,"&gt;175")</f>
        <v>0</v>
      </c>
      <c r="T40" s="6">
        <f>COUNTIF($G$5:$G$204,"&gt;175")</f>
        <v>0</v>
      </c>
      <c r="U40" s="6">
        <f>COUNTIF($H$5:$H$204,"&gt;175")</f>
        <v>0</v>
      </c>
      <c r="V40" s="6">
        <f>COUNTIF($I$5:$I$204,"&gt;175")</f>
        <v>0</v>
      </c>
      <c r="W40" s="6">
        <f>COUNTIF($J$5:$J$204,"&gt;175")</f>
        <v>0</v>
      </c>
      <c r="Z40">
        <f t="shared" si="4"/>
        <v>0</v>
      </c>
      <c r="AA40">
        <f t="shared" si="5"/>
        <v>20</v>
      </c>
      <c r="AB40">
        <f t="shared" si="6"/>
        <v>100</v>
      </c>
      <c r="AC40">
        <f t="shared" si="7"/>
        <v>33.9</v>
      </c>
      <c r="AD40">
        <f t="shared" si="8"/>
        <v>0</v>
      </c>
      <c r="AE40">
        <f t="shared" si="9"/>
        <v>0</v>
      </c>
      <c r="AF40">
        <f t="shared" si="10"/>
        <v>0</v>
      </c>
      <c r="AG40">
        <f t="shared" si="11"/>
        <v>0</v>
      </c>
      <c r="AH40">
        <f t="shared" si="12"/>
        <v>0</v>
      </c>
      <c r="AL40">
        <f>AL$2*NORMSDIST(((LN($M40*AL$1)-LN('balance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0">
        <f>AM$2*NORMSDIST(((LN($M40*AM$1)-LN('balance sheet'!$B$6)-'PK parameters (simulated)'!$D$3+'PK parameters (simulated)'!$A$3))/SQRT('PK parameters (simulated)'!$A$2*'PK parameters (simulated)'!$A$2+'PK parameters (simulated)'!$D$2*'PK parameters (simulated)'!$D$2))</f>
        <v>5.816047643492084E-12</v>
      </c>
      <c r="AN40">
        <f>AN$2*NORMSDIST(((LN($M40*AN$1)-LN('balance sheet'!$B$6)-'PK parameters (simulated)'!$D$3+'PK parameters (simulated)'!$A$3))/SQRT('PK parameters (simulated)'!$A$2*'PK parameters (simulated)'!$A$2+'PK parameters (simulated)'!$D$2*'PK parameters (simulated)'!$D$2))</f>
        <v>0.00022595223242433127</v>
      </c>
      <c r="AO40">
        <f>AO$2*NORMSDIST(((LN($M40*AO$1)-LN('balance sheet'!$B$6)-'PK parameters (simulated)'!$D$3+'PK parameters (simulated)'!$A$3))/SQRT('PK parameters (simulated)'!$A$2*'PK parameters (simulated)'!$A$2+'PK parameters (simulated)'!$D$2*'PK parameters (simulated)'!$D$2))</f>
        <v>0.12703897828531655</v>
      </c>
      <c r="AP40">
        <f>AP$2*NORMSDIST(((LN($M40*AP$1)-LN('balance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0">
        <f>AQ$2*NORMSDIST(((LN($M40*AQ$1)-LN('balance sheet'!$B$6)-'PK parameters (simulated)'!$D$3+'PK parameters (simulated)'!$A$3))/SQRT('PK parameters (simulated)'!$A$2*'PK parameters (simulated)'!$A$2+'PK parameters (simulated)'!$D$2*'PK parameters (simulated)'!$D$2))</f>
        <v>0.09999999993112951</v>
      </c>
      <c r="AR40">
        <f>AR$2*NORMSDIST(((LN($M40*AR$1)-LN('balance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0">
        <f>AS$2*NORMSDIST(((LN($M40*AS$1)-LN('balance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0">
        <f>AT$2*NORMSDIST(((LN($M40*AT$1)-LN('balance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0">
        <f t="shared" si="15"/>
        <v>0.7727350695453136</v>
      </c>
    </row>
    <row r="41" spans="2:47" ht="12.75">
      <c r="B41">
        <f>'PK parameters (simulated)'!$F40/'PK PD AUCMIC'!B$1</f>
        <v>1802.492196488465</v>
      </c>
      <c r="C41">
        <f>'PK parameters (simulated)'!$F40/'PK PD AUCMIC'!C$1</f>
        <v>901.2460982442325</v>
      </c>
      <c r="D41">
        <f>'PK parameters (simulated)'!$F40/'PK PD AUCMIC'!D$1</f>
        <v>450.62304912211624</v>
      </c>
      <c r="E41">
        <f>'PK parameters (simulated)'!$F40/'PK PD AUCMIC'!E$1</f>
        <v>225.31152456105812</v>
      </c>
      <c r="F41">
        <f>'PK parameters (simulated)'!$F40/'PK PD AUCMIC'!F$1</f>
        <v>112.65576228052906</v>
      </c>
      <c r="G41">
        <f>'PK parameters (simulated)'!$F40/'PK PD AUCMIC'!G$1</f>
        <v>56.32788114026453</v>
      </c>
      <c r="H41">
        <f>'PK parameters (simulated)'!$F40/'PK PD AUCMIC'!H$1</f>
        <v>28.163940570132265</v>
      </c>
      <c r="I41">
        <f>'PK parameters (simulated)'!$F40/'PK PD AUCMIC'!I$1</f>
        <v>14.081970285066133</v>
      </c>
      <c r="J41">
        <f>'PK parameters (simulated)'!$F40/'PK PD AUCMIC'!J$1</f>
        <v>7.040985142533066</v>
      </c>
      <c r="M41">
        <f t="shared" si="13"/>
        <v>180</v>
      </c>
      <c r="N41" s="3">
        <f t="shared" si="3"/>
        <v>0.7559999999999999</v>
      </c>
      <c r="O41" s="6">
        <f>COUNTIF($B$5:$B$204,"&gt;180")</f>
        <v>200</v>
      </c>
      <c r="P41" s="6">
        <f>COUNTIF($C$5:$C$204,"&gt;180")</f>
        <v>200</v>
      </c>
      <c r="Q41" s="6">
        <f>COUNTIF($D$5:$D$204,"&gt;180")</f>
        <v>200</v>
      </c>
      <c r="R41" s="6">
        <f>COUNTIF($E$5:$E$204,"&gt;180")</f>
        <v>104</v>
      </c>
      <c r="S41" s="6">
        <f>COUNTIF($F$5:$F$204,"&gt;180")</f>
        <v>0</v>
      </c>
      <c r="T41" s="6">
        <f>COUNTIF($G$5:$G$204,"&gt;180")</f>
        <v>0</v>
      </c>
      <c r="U41" s="6">
        <f>COUNTIF($H$5:$H$204,"&gt;180")</f>
        <v>0</v>
      </c>
      <c r="V41" s="6">
        <f>COUNTIF($I$5:$I$204,"&gt;180")</f>
        <v>0</v>
      </c>
      <c r="W41" s="6">
        <f>COUNTIF($J$5:$J$204,"&gt;180")</f>
        <v>0</v>
      </c>
      <c r="Z41">
        <f t="shared" si="4"/>
        <v>0</v>
      </c>
      <c r="AA41">
        <f t="shared" si="5"/>
        <v>20</v>
      </c>
      <c r="AB41">
        <f t="shared" si="6"/>
        <v>100</v>
      </c>
      <c r="AC41">
        <f t="shared" si="7"/>
        <v>31.2</v>
      </c>
      <c r="AD41">
        <f t="shared" si="8"/>
        <v>0</v>
      </c>
      <c r="AE41">
        <f t="shared" si="9"/>
        <v>0</v>
      </c>
      <c r="AF41">
        <f t="shared" si="10"/>
        <v>0</v>
      </c>
      <c r="AG41">
        <f t="shared" si="11"/>
        <v>0</v>
      </c>
      <c r="AH41">
        <f t="shared" si="12"/>
        <v>0</v>
      </c>
      <c r="AL41">
        <f>AL$2*NORMSDIST(((LN($M41*AL$1)-LN('balance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1">
        <f>AM$2*NORMSDIST(((LN($M41*AM$1)-LN('balance sheet'!$B$6)-'PK parameters (simulated)'!$D$3+'PK parameters (simulated)'!$A$3))/SQRT('PK parameters (simulated)'!$A$2*'PK parameters (simulated)'!$A$2+'PK parameters (simulated)'!$D$2*'PK parameters (simulated)'!$D$2))</f>
        <v>1.3329548576024309E-11</v>
      </c>
      <c r="AN41">
        <f>AN$2*NORMSDIST(((LN($M41*AN$1)-LN('balance sheet'!$B$6)-'PK parameters (simulated)'!$D$3+'PK parameters (simulated)'!$A$3))/SQRT('PK parameters (simulated)'!$A$2*'PK parameters (simulated)'!$A$2+'PK parameters (simulated)'!$D$2*'PK parameters (simulated)'!$D$2))</f>
        <v>0.0003534211225117434</v>
      </c>
      <c r="AO41">
        <f>AO$2*NORMSDIST(((LN($M41*AO$1)-LN('balance sheet'!$B$6)-'PK parameters (simulated)'!$D$3+'PK parameters (simulated)'!$A$3))/SQRT('PK parameters (simulated)'!$A$2*'PK parameters (simulated)'!$A$2+'PK parameters (simulated)'!$D$2*'PK parameters (simulated)'!$D$2))</f>
        <v>0.14210665731818678</v>
      </c>
      <c r="AP41">
        <f>AP$2*NORMSDIST(((LN($M41*AP$1)-LN('balance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1">
        <f>AQ$2*NORMSDIST(((LN($M41*AQ$1)-LN('balance sheet'!$B$6)-'PK parameters (simulated)'!$D$3+'PK parameters (simulated)'!$A$3))/SQRT('PK parameters (simulated)'!$A$2*'PK parameters (simulated)'!$A$2+'PK parameters (simulated)'!$D$2*'PK parameters (simulated)'!$D$2))</f>
        <v>0.0999999999689683</v>
      </c>
      <c r="AR41">
        <f>AR$2*NORMSDIST(((LN($M41*AR$1)-LN('balance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1">
        <f>AS$2*NORMSDIST(((LN($M41*AS$1)-LN('balance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1">
        <f>AT$2*NORMSDIST(((LN($M41*AT$1)-LN('balance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1">
        <f t="shared" si="15"/>
        <v>0.7575399215770036</v>
      </c>
    </row>
    <row r="42" spans="2:47" ht="12.75">
      <c r="B42">
        <f>'PK parameters (simulated)'!$F41/'PK PD AUCMIC'!B$1</f>
        <v>1120.3003152950641</v>
      </c>
      <c r="C42">
        <f>'PK parameters (simulated)'!$F41/'PK PD AUCMIC'!C$1</f>
        <v>560.1501576475321</v>
      </c>
      <c r="D42">
        <f>'PK parameters (simulated)'!$F41/'PK PD AUCMIC'!D$1</f>
        <v>280.07507882376603</v>
      </c>
      <c r="E42">
        <f>'PK parameters (simulated)'!$F41/'PK PD AUCMIC'!E$1</f>
        <v>140.03753941188302</v>
      </c>
      <c r="F42">
        <f>'PK parameters (simulated)'!$F41/'PK PD AUCMIC'!F$1</f>
        <v>70.01876970594151</v>
      </c>
      <c r="G42">
        <f>'PK parameters (simulated)'!$F41/'PK PD AUCMIC'!G$1</f>
        <v>35.009384852970754</v>
      </c>
      <c r="H42">
        <f>'PK parameters (simulated)'!$F41/'PK PD AUCMIC'!H$1</f>
        <v>17.504692426485377</v>
      </c>
      <c r="I42">
        <f>'PK parameters (simulated)'!$F41/'PK PD AUCMIC'!I$1</f>
        <v>8.752346213242689</v>
      </c>
      <c r="J42">
        <f>'PK parameters (simulated)'!$F41/'PK PD AUCMIC'!J$1</f>
        <v>4.376173106621344</v>
      </c>
      <c r="M42">
        <f t="shared" si="13"/>
        <v>185</v>
      </c>
      <c r="N42" s="3">
        <f t="shared" si="3"/>
        <v>0.7425</v>
      </c>
      <c r="O42" s="6">
        <f>COUNTIF($B$5:$B$204,"&gt;185")</f>
        <v>200</v>
      </c>
      <c r="P42" s="6">
        <f>COUNTIF($C$5:$C$204,"&gt;185")</f>
        <v>200</v>
      </c>
      <c r="Q42" s="6">
        <f>COUNTIF($D$5:$D$204,"&gt;185")</f>
        <v>200</v>
      </c>
      <c r="R42" s="6">
        <f>COUNTIF($E$5:$E$204,"&gt;185")</f>
        <v>95</v>
      </c>
      <c r="S42" s="6">
        <f>COUNTIF($F$5:$F$204,"&gt;185")</f>
        <v>0</v>
      </c>
      <c r="T42" s="6">
        <f>COUNTIF($G$5:$G$204,"&gt;185")</f>
        <v>0</v>
      </c>
      <c r="U42" s="6">
        <f>COUNTIF($H$5:$H$204,"&gt;185")</f>
        <v>0</v>
      </c>
      <c r="V42" s="6">
        <f>COUNTIF($I$5:$I$204,"&gt;185")</f>
        <v>0</v>
      </c>
      <c r="W42" s="6">
        <f>COUNTIF($J$5:$J$204,"&gt;185")</f>
        <v>0</v>
      </c>
      <c r="Z42">
        <f t="shared" si="4"/>
        <v>0</v>
      </c>
      <c r="AA42">
        <f t="shared" si="5"/>
        <v>20</v>
      </c>
      <c r="AB42">
        <f t="shared" si="6"/>
        <v>100</v>
      </c>
      <c r="AC42">
        <f t="shared" si="7"/>
        <v>28.5</v>
      </c>
      <c r="AD42">
        <f t="shared" si="8"/>
        <v>0</v>
      </c>
      <c r="AE42">
        <f t="shared" si="9"/>
        <v>0</v>
      </c>
      <c r="AF42">
        <f t="shared" si="10"/>
        <v>0</v>
      </c>
      <c r="AG42">
        <f t="shared" si="11"/>
        <v>0</v>
      </c>
      <c r="AH42">
        <f t="shared" si="12"/>
        <v>0</v>
      </c>
      <c r="AL42">
        <f>AL$2*NORMSDIST(((LN($M42*AL$1)-LN('balance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2">
        <f>AM$2*NORMSDIST(((LN($M42*AM$1)-LN('balance sheet'!$B$6)-'PK parameters (simulated)'!$D$3+'PK parameters (simulated)'!$A$3))/SQRT('PK parameters (simulated)'!$A$2*'PK parameters (simulated)'!$A$2+'PK parameters (simulated)'!$D$2*'PK parameters (simulated)'!$D$2))</f>
        <v>2.941462629024727E-11</v>
      </c>
      <c r="AN42">
        <f>AN$2*NORMSDIST(((LN($M42*AN$1)-LN('balance sheet'!$B$6)-'PK parameters (simulated)'!$D$3+'PK parameters (simulated)'!$A$3))/SQRT('PK parameters (simulated)'!$A$2*'PK parameters (simulated)'!$A$2+'PK parameters (simulated)'!$D$2*'PK parameters (simulated)'!$D$2))</f>
        <v>0.0005382203839931488</v>
      </c>
      <c r="AO42">
        <f>AO$2*NORMSDIST(((LN($M42*AO$1)-LN('balance sheet'!$B$6)-'PK parameters (simulated)'!$D$3+'PK parameters (simulated)'!$A$3))/SQRT('PK parameters (simulated)'!$A$2*'PK parameters (simulated)'!$A$2+'PK parameters (simulated)'!$D$2*'PK parameters (simulated)'!$D$2))</f>
        <v>0.15688521602681352</v>
      </c>
      <c r="AP42">
        <f>AP$2*NORMSDIST(((LN($M42*AP$1)-LN('balance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2">
        <f>AQ$2*NORMSDIST(((LN($M42*AQ$1)-LN('balance sheet'!$B$6)-'PK parameters (simulated)'!$D$3+'PK parameters (simulated)'!$A$3))/SQRT('PK parameters (simulated)'!$A$2*'PK parameters (simulated)'!$A$2+'PK parameters (simulated)'!$D$2*'PK parameters (simulated)'!$D$2))</f>
        <v>0.09999999998592332</v>
      </c>
      <c r="AR42">
        <f>AR$2*NORMSDIST(((LN($M42*AR$1)-LN('balance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2">
        <f>AS$2*NORMSDIST(((LN($M42*AS$1)-LN('balance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2">
        <f>AT$2*NORMSDIST(((LN($M42*AT$1)-LN('balance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2">
        <f t="shared" si="15"/>
        <v>0.7425765635738554</v>
      </c>
    </row>
    <row r="43" spans="2:47" ht="12.75">
      <c r="B43">
        <f>'PK parameters (simulated)'!$F42/'PK PD AUCMIC'!B$1</f>
        <v>1489.8513520131703</v>
      </c>
      <c r="C43">
        <f>'PK parameters (simulated)'!$F42/'PK PD AUCMIC'!C$1</f>
        <v>744.9256760065851</v>
      </c>
      <c r="D43">
        <f>'PK parameters (simulated)'!$F42/'PK PD AUCMIC'!D$1</f>
        <v>372.4628380032926</v>
      </c>
      <c r="E43">
        <f>'PK parameters (simulated)'!$F42/'PK PD AUCMIC'!E$1</f>
        <v>186.2314190016463</v>
      </c>
      <c r="F43">
        <f>'PK parameters (simulated)'!$F42/'PK PD AUCMIC'!F$1</f>
        <v>93.11570950082314</v>
      </c>
      <c r="G43">
        <f>'PK parameters (simulated)'!$F42/'PK PD AUCMIC'!G$1</f>
        <v>46.55785475041157</v>
      </c>
      <c r="H43">
        <f>'PK parameters (simulated)'!$F42/'PK PD AUCMIC'!H$1</f>
        <v>23.278927375205786</v>
      </c>
      <c r="I43">
        <f>'PK parameters (simulated)'!$F42/'PK PD AUCMIC'!I$1</f>
        <v>11.639463687602893</v>
      </c>
      <c r="J43">
        <f>'PK parameters (simulated)'!$F42/'PK PD AUCMIC'!J$1</f>
        <v>5.8197318438014465</v>
      </c>
      <c r="M43">
        <f t="shared" si="13"/>
        <v>190</v>
      </c>
      <c r="N43" s="3">
        <f t="shared" si="3"/>
        <v>0.7245</v>
      </c>
      <c r="O43" s="6">
        <f>COUNTIF($B$5:$B$204,"&gt;190")</f>
        <v>200</v>
      </c>
      <c r="P43" s="6">
        <f>COUNTIF($C$5:$C$204,"&gt;190")</f>
        <v>200</v>
      </c>
      <c r="Q43" s="6">
        <f>COUNTIF($D$5:$D$204,"&gt;190")</f>
        <v>200</v>
      </c>
      <c r="R43" s="6">
        <f>COUNTIF($E$5:$E$204,"&gt;190")</f>
        <v>83</v>
      </c>
      <c r="S43" s="6">
        <f>COUNTIF($F$5:$F$204,"&gt;190")</f>
        <v>0</v>
      </c>
      <c r="T43" s="6">
        <f>COUNTIF($G$5:$G$204,"&gt;190")</f>
        <v>0</v>
      </c>
      <c r="U43" s="6">
        <f>COUNTIF($H$5:$H$204,"&gt;190")</f>
        <v>0</v>
      </c>
      <c r="V43" s="6">
        <f>COUNTIF($I$5:$I$204,"&gt;190")</f>
        <v>0</v>
      </c>
      <c r="W43" s="6">
        <f>COUNTIF($J$5:$J$204,"&gt;190")</f>
        <v>0</v>
      </c>
      <c r="Z43">
        <f t="shared" si="4"/>
        <v>0</v>
      </c>
      <c r="AA43">
        <f t="shared" si="5"/>
        <v>20</v>
      </c>
      <c r="AB43">
        <f t="shared" si="6"/>
        <v>100</v>
      </c>
      <c r="AC43">
        <f t="shared" si="7"/>
        <v>24.9</v>
      </c>
      <c r="AD43">
        <f t="shared" si="8"/>
        <v>0</v>
      </c>
      <c r="AE43">
        <f t="shared" si="9"/>
        <v>0</v>
      </c>
      <c r="AF43">
        <f t="shared" si="10"/>
        <v>0</v>
      </c>
      <c r="AG43">
        <f t="shared" si="11"/>
        <v>0</v>
      </c>
      <c r="AH43">
        <f t="shared" si="12"/>
        <v>0</v>
      </c>
      <c r="AL43">
        <f>AL$2*NORMSDIST(((LN($M43*AL$1)-LN('balance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3">
        <f>AM$2*NORMSDIST(((LN($M43*AM$1)-LN('balance sheet'!$B$6)-'PK parameters (simulated)'!$D$3+'PK parameters (simulated)'!$A$3))/SQRT('PK parameters (simulated)'!$A$2*'PK parameters (simulated)'!$A$2+'PK parameters (simulated)'!$D$2*'PK parameters (simulated)'!$D$2))</f>
        <v>6.265070684463581E-11</v>
      </c>
      <c r="AN43">
        <f>AN$2*NORMSDIST(((LN($M43*AN$1)-LN('balance sheet'!$B$6)-'PK parameters (simulated)'!$D$3+'PK parameters (simulated)'!$A$3))/SQRT('PK parameters (simulated)'!$A$2*'PK parameters (simulated)'!$A$2+'PK parameters (simulated)'!$D$2*'PK parameters (simulated)'!$D$2))</f>
        <v>0.0007995152946367878</v>
      </c>
      <c r="AO43">
        <f>AO$2*NORMSDIST(((LN($M43*AO$1)-LN('balance sheet'!$B$6)-'PK parameters (simulated)'!$D$3+'PK parameters (simulated)'!$A$3))/SQRT('PK parameters (simulated)'!$A$2*'PK parameters (simulated)'!$A$2+'PK parameters (simulated)'!$D$2*'PK parameters (simulated)'!$D$2))</f>
        <v>0.17117101401200388</v>
      </c>
      <c r="AP43">
        <f>AP$2*NORMSDIST(((LN($M43*AP$1)-LN('balance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3">
        <f>AQ$2*NORMSDIST(((LN($M43*AQ$1)-LN('balance sheet'!$B$6)-'PK parameters (simulated)'!$D$3+'PK parameters (simulated)'!$A$3))/SQRT('PK parameters (simulated)'!$A$2*'PK parameters (simulated)'!$A$2+'PK parameters (simulated)'!$D$2*'PK parameters (simulated)'!$D$2))</f>
        <v>0.09999999999357122</v>
      </c>
      <c r="AR43">
        <f>AR$2*NORMSDIST(((LN($M43*AR$1)-LN('balance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3">
        <f>AS$2*NORMSDIST(((LN($M43*AS$1)-LN('balance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3">
        <f>AT$2*NORMSDIST(((LN($M43*AT$1)-LN('balance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3">
        <f t="shared" si="15"/>
        <v>0.7280294706371374</v>
      </c>
    </row>
    <row r="44" spans="2:47" ht="12.75">
      <c r="B44">
        <f>'PK parameters (simulated)'!$F43/'PK PD AUCMIC'!B$1</f>
        <v>1222.7810773830497</v>
      </c>
      <c r="C44">
        <f>'PK parameters (simulated)'!$F43/'PK PD AUCMIC'!C$1</f>
        <v>611.3905386915249</v>
      </c>
      <c r="D44">
        <f>'PK parameters (simulated)'!$F43/'PK PD AUCMIC'!D$1</f>
        <v>305.6952693457624</v>
      </c>
      <c r="E44">
        <f>'PK parameters (simulated)'!$F43/'PK PD AUCMIC'!E$1</f>
        <v>152.8476346728812</v>
      </c>
      <c r="F44">
        <f>'PK parameters (simulated)'!$F43/'PK PD AUCMIC'!F$1</f>
        <v>76.4238173364406</v>
      </c>
      <c r="G44">
        <f>'PK parameters (simulated)'!$F43/'PK PD AUCMIC'!G$1</f>
        <v>38.2119086682203</v>
      </c>
      <c r="H44">
        <f>'PK parameters (simulated)'!$F43/'PK PD AUCMIC'!H$1</f>
        <v>19.10595433411015</v>
      </c>
      <c r="I44">
        <f>'PK parameters (simulated)'!$F43/'PK PD AUCMIC'!I$1</f>
        <v>9.552977167055076</v>
      </c>
      <c r="J44">
        <f>'PK parameters (simulated)'!$F43/'PK PD AUCMIC'!J$1</f>
        <v>4.776488583527538</v>
      </c>
      <c r="M44">
        <f t="shared" si="13"/>
        <v>195</v>
      </c>
      <c r="N44" s="3">
        <f t="shared" si="3"/>
        <v>0.7095</v>
      </c>
      <c r="O44" s="6">
        <f>COUNTIF($B$5:$B$204,"&gt;195")</f>
        <v>200</v>
      </c>
      <c r="P44" s="6">
        <f>COUNTIF($C$5:$C$204,"&gt;195")</f>
        <v>200</v>
      </c>
      <c r="Q44" s="6">
        <f>COUNTIF($D$5:$D$204,"&gt;195")</f>
        <v>200</v>
      </c>
      <c r="R44" s="6">
        <f>COUNTIF($E$5:$E$204,"&gt;195")</f>
        <v>73</v>
      </c>
      <c r="S44" s="6">
        <f>COUNTIF($F$5:$F$204,"&gt;195")</f>
        <v>0</v>
      </c>
      <c r="T44" s="6">
        <f>COUNTIF($G$5:$G$204,"&gt;195")</f>
        <v>0</v>
      </c>
      <c r="U44" s="6">
        <f>COUNTIF($H$5:$H$204,"&gt;195")</f>
        <v>0</v>
      </c>
      <c r="V44" s="6">
        <f>COUNTIF($I$5:$I$204,"&gt;195")</f>
        <v>0</v>
      </c>
      <c r="W44" s="6">
        <f>COUNTIF($J$5:$J$204,"&gt;195")</f>
        <v>0</v>
      </c>
      <c r="Z44">
        <f t="shared" si="4"/>
        <v>0</v>
      </c>
      <c r="AA44">
        <f t="shared" si="5"/>
        <v>20</v>
      </c>
      <c r="AB44">
        <f t="shared" si="6"/>
        <v>100</v>
      </c>
      <c r="AC44">
        <f t="shared" si="7"/>
        <v>21.9</v>
      </c>
      <c r="AD44">
        <f t="shared" si="8"/>
        <v>0</v>
      </c>
      <c r="AE44">
        <f t="shared" si="9"/>
        <v>0</v>
      </c>
      <c r="AF44">
        <f t="shared" si="10"/>
        <v>0</v>
      </c>
      <c r="AG44">
        <f t="shared" si="11"/>
        <v>0</v>
      </c>
      <c r="AH44">
        <f t="shared" si="12"/>
        <v>0</v>
      </c>
      <c r="AL44">
        <f>AL$2*NORMSDIST(((LN($M44*AL$1)-LN('balance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4">
        <f>AM$2*NORMSDIST(((LN($M44*AM$1)-LN('balance sheet'!$B$6)-'PK parameters (simulated)'!$D$3+'PK parameters (simulated)'!$A$3))/SQRT('PK parameters (simulated)'!$A$2*'PK parameters (simulated)'!$A$2+'PK parameters (simulated)'!$D$2*'PK parameters (simulated)'!$D$2))</f>
        <v>1.2908243363085603E-10</v>
      </c>
      <c r="AN44">
        <f>AN$2*NORMSDIST(((LN($M44*AN$1)-LN('balance sheet'!$B$6)-'PK parameters (simulated)'!$D$3+'PK parameters (simulated)'!$A$3))/SQRT('PK parameters (simulated)'!$A$2*'PK parameters (simulated)'!$A$2+'PK parameters (simulated)'!$D$2*'PK parameters (simulated)'!$D$2))</f>
        <v>0.0011604544280313656</v>
      </c>
      <c r="AO44">
        <f>AO$2*NORMSDIST(((LN($M44*AO$1)-LN('balance sheet'!$B$6)-'PK parameters (simulated)'!$D$3+'PK parameters (simulated)'!$A$3))/SQRT('PK parameters (simulated)'!$A$2*'PK parameters (simulated)'!$A$2+'PK parameters (simulated)'!$D$2*'PK parameters (simulated)'!$D$2))</f>
        <v>0.1847970795600436</v>
      </c>
      <c r="AP44">
        <f>AP$2*NORMSDIST(((LN($M44*AP$1)-LN('balance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4">
        <f>AQ$2*NORMSDIST(((LN($M44*AQ$1)-LN('balance sheet'!$B$6)-'PK parameters (simulated)'!$D$3+'PK parameters (simulated)'!$A$3))/SQRT('PK parameters (simulated)'!$A$2*'PK parameters (simulated)'!$A$2+'PK parameters (simulated)'!$D$2*'PK parameters (simulated)'!$D$2))</f>
        <v>0.09999999999704406</v>
      </c>
      <c r="AR44">
        <f>AR$2*NORMSDIST(((LN($M44*AR$1)-LN('balance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4">
        <f>AS$2*NORMSDIST(((LN($M44*AS$1)-LN('balance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4">
        <f>AT$2*NORMSDIST(((LN($M44*AT$1)-LN('balance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4">
        <f t="shared" si="15"/>
        <v>0.7140424658857986</v>
      </c>
    </row>
    <row r="45" spans="2:47" ht="12.75">
      <c r="B45">
        <f>'PK parameters (simulated)'!$F44/'PK PD AUCMIC'!B$1</f>
        <v>1191.2421843922095</v>
      </c>
      <c r="C45">
        <f>'PK parameters (simulated)'!$F44/'PK PD AUCMIC'!C$1</f>
        <v>595.6210921961048</v>
      </c>
      <c r="D45">
        <f>'PK parameters (simulated)'!$F44/'PK PD AUCMIC'!D$1</f>
        <v>297.8105460980524</v>
      </c>
      <c r="E45">
        <f>'PK parameters (simulated)'!$F44/'PK PD AUCMIC'!E$1</f>
        <v>148.9052730490262</v>
      </c>
      <c r="F45">
        <f>'PK parameters (simulated)'!$F44/'PK PD AUCMIC'!F$1</f>
        <v>74.4526365245131</v>
      </c>
      <c r="G45">
        <f>'PK parameters (simulated)'!$F44/'PK PD AUCMIC'!G$1</f>
        <v>37.22631826225655</v>
      </c>
      <c r="H45">
        <f>'PK parameters (simulated)'!$F44/'PK PD AUCMIC'!H$1</f>
        <v>18.613159131128274</v>
      </c>
      <c r="I45">
        <f>'PK parameters (simulated)'!$F44/'PK PD AUCMIC'!I$1</f>
        <v>9.306579565564137</v>
      </c>
      <c r="J45">
        <f>'PK parameters (simulated)'!$F44/'PK PD AUCMIC'!J$1</f>
        <v>4.6532897827820685</v>
      </c>
      <c r="M45">
        <f t="shared" si="13"/>
        <v>200</v>
      </c>
      <c r="N45" s="3">
        <f t="shared" si="3"/>
        <v>0.705</v>
      </c>
      <c r="O45" s="6">
        <f>COUNTIF($B$5:$B$204,"&gt;200")</f>
        <v>200</v>
      </c>
      <c r="P45" s="6">
        <f>COUNTIF($C$5:$C$204,"&gt;200")</f>
        <v>200</v>
      </c>
      <c r="Q45" s="6">
        <f>COUNTIF($D$5:$D$204,"&gt;200")</f>
        <v>200</v>
      </c>
      <c r="R45" s="6">
        <f>COUNTIF($E$5:$E$204,"&gt;200")</f>
        <v>70</v>
      </c>
      <c r="S45" s="6">
        <f>COUNTIF($F$5:$F$204,"&gt;200")</f>
        <v>0</v>
      </c>
      <c r="T45" s="6">
        <f>COUNTIF($G$5:$G$204,"&gt;200")</f>
        <v>0</v>
      </c>
      <c r="U45" s="6">
        <f>COUNTIF($H$5:$H$204,"&gt;200")</f>
        <v>0</v>
      </c>
      <c r="V45" s="6">
        <f>COUNTIF($I$5:$I$204,"&gt;200")</f>
        <v>0</v>
      </c>
      <c r="W45" s="6">
        <f>COUNTIF($J$5:$J$204,"&gt;200")</f>
        <v>0</v>
      </c>
      <c r="Z45">
        <f t="shared" si="4"/>
        <v>0</v>
      </c>
      <c r="AA45">
        <f t="shared" si="5"/>
        <v>20</v>
      </c>
      <c r="AB45">
        <f t="shared" si="6"/>
        <v>100</v>
      </c>
      <c r="AC45">
        <f t="shared" si="7"/>
        <v>21</v>
      </c>
      <c r="AD45">
        <f t="shared" si="8"/>
        <v>0</v>
      </c>
      <c r="AE45">
        <f t="shared" si="9"/>
        <v>0</v>
      </c>
      <c r="AF45">
        <f t="shared" si="10"/>
        <v>0</v>
      </c>
      <c r="AG45">
        <f t="shared" si="11"/>
        <v>0</v>
      </c>
      <c r="AH45">
        <f t="shared" si="12"/>
        <v>0</v>
      </c>
      <c r="AL45">
        <f>AL$2*NORMSDIST(((LN($M45*AL$1)-LN('balance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5">
        <f>AM$2*NORMSDIST(((LN($M45*AM$1)-LN('balance sheet'!$B$6)-'PK parameters (simulated)'!$D$3+'PK parameters (simulated)'!$A$3))/SQRT('PK parameters (simulated)'!$A$2*'PK parameters (simulated)'!$A$2+'PK parameters (simulated)'!$D$2*'PK parameters (simulated)'!$D$2))</f>
        <v>2.57791832325438E-10</v>
      </c>
      <c r="AN45">
        <f>AN$2*NORMSDIST(((LN($M45*AN$1)-LN('balance sheet'!$B$6)-'PK parameters (simulated)'!$D$3+'PK parameters (simulated)'!$A$3))/SQRT('PK parameters (simulated)'!$A$2*'PK parameters (simulated)'!$A$2+'PK parameters (simulated)'!$D$2*'PK parameters (simulated)'!$D$2))</f>
        <v>0.001648299660384711</v>
      </c>
      <c r="AO45">
        <f>AO$2*NORMSDIST(((LN($M45*AO$1)-LN('balance sheet'!$B$6)-'PK parameters (simulated)'!$D$3+'PK parameters (simulated)'!$A$3))/SQRT('PK parameters (simulated)'!$A$2*'PK parameters (simulated)'!$A$2+'PK parameters (simulated)'!$D$2*'PK parameters (simulated)'!$D$2))</f>
        <v>0.19763464361546795</v>
      </c>
      <c r="AP45">
        <f>AP$2*NORMSDIST(((LN($M45*AP$1)-LN('balance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5">
        <f>AQ$2*NORMSDIST(((LN($M45*AQ$1)-LN('balance sheet'!$B$6)-'PK parameters (simulated)'!$D$3+'PK parameters (simulated)'!$A$3))/SQRT('PK parameters (simulated)'!$A$2*'PK parameters (simulated)'!$A$2+'PK parameters (simulated)'!$D$2*'PK parameters (simulated)'!$D$2))</f>
        <v>0.09999999999863168</v>
      </c>
      <c r="AR45">
        <f>AR$2*NORMSDIST(((LN($M45*AR$1)-LN('balance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5">
        <f>AS$2*NORMSDIST(((LN($M45*AS$1)-LN('balance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5">
        <f>AT$2*NORMSDIST(((LN($M45*AT$1)-LN('balance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5">
        <f t="shared" si="15"/>
        <v>0.7007170564677239</v>
      </c>
    </row>
    <row r="46" spans="2:47" ht="12.75">
      <c r="B46">
        <f>'PK parameters (simulated)'!$F45/'PK PD AUCMIC'!B$1</f>
        <v>1617.3715625300968</v>
      </c>
      <c r="C46">
        <f>'PK parameters (simulated)'!$F45/'PK PD AUCMIC'!C$1</f>
        <v>808.6857812650484</v>
      </c>
      <c r="D46">
        <f>'PK parameters (simulated)'!$F45/'PK PD AUCMIC'!D$1</f>
        <v>404.3428906325242</v>
      </c>
      <c r="E46">
        <f>'PK parameters (simulated)'!$F45/'PK PD AUCMIC'!E$1</f>
        <v>202.1714453162621</v>
      </c>
      <c r="F46">
        <f>'PK parameters (simulated)'!$F45/'PK PD AUCMIC'!F$1</f>
        <v>101.08572265813105</v>
      </c>
      <c r="G46">
        <f>'PK parameters (simulated)'!$F45/'PK PD AUCMIC'!G$1</f>
        <v>50.54286132906552</v>
      </c>
      <c r="H46">
        <f>'PK parameters (simulated)'!$F45/'PK PD AUCMIC'!H$1</f>
        <v>25.27143066453276</v>
      </c>
      <c r="I46">
        <f>'PK parameters (simulated)'!$F45/'PK PD AUCMIC'!I$1</f>
        <v>12.63571533226638</v>
      </c>
      <c r="J46">
        <f>'PK parameters (simulated)'!$F45/'PK PD AUCMIC'!J$1</f>
        <v>6.31785766613319</v>
      </c>
      <c r="M46">
        <f t="shared" si="13"/>
        <v>205</v>
      </c>
      <c r="N46" s="3">
        <f t="shared" si="3"/>
        <v>0.6975</v>
      </c>
      <c r="O46" s="6">
        <f>COUNTIF($B$5:$B$204,"&gt;205")</f>
        <v>200</v>
      </c>
      <c r="P46" s="6">
        <f>COUNTIF($C$5:$C$204,"&gt;205")</f>
        <v>200</v>
      </c>
      <c r="Q46" s="6">
        <f>COUNTIF($D$5:$D$204,"&gt;205")</f>
        <v>200</v>
      </c>
      <c r="R46" s="6">
        <f>COUNTIF($E$5:$E$204,"&gt;205")</f>
        <v>65</v>
      </c>
      <c r="S46" s="6">
        <f>COUNTIF($F$5:$F$204,"&gt;205")</f>
        <v>0</v>
      </c>
      <c r="T46" s="6">
        <f>COUNTIF($G$5:$G$204,"&gt;205")</f>
        <v>0</v>
      </c>
      <c r="U46" s="6">
        <f>COUNTIF($H$5:$H$204,"&gt;205")</f>
        <v>0</v>
      </c>
      <c r="V46" s="6">
        <f>COUNTIF($I$5:$I$204,"&gt;205")</f>
        <v>0</v>
      </c>
      <c r="W46" s="6">
        <f>COUNTIF($J$5:$J$204,"&gt;205")</f>
        <v>0</v>
      </c>
      <c r="Z46">
        <f t="shared" si="4"/>
        <v>0</v>
      </c>
      <c r="AA46">
        <f t="shared" si="5"/>
        <v>20</v>
      </c>
      <c r="AB46">
        <f t="shared" si="6"/>
        <v>100</v>
      </c>
      <c r="AC46">
        <f t="shared" si="7"/>
        <v>19.5</v>
      </c>
      <c r="AD46">
        <f t="shared" si="8"/>
        <v>0</v>
      </c>
      <c r="AE46">
        <f t="shared" si="9"/>
        <v>0</v>
      </c>
      <c r="AF46">
        <f t="shared" si="10"/>
        <v>0</v>
      </c>
      <c r="AG46">
        <f t="shared" si="11"/>
        <v>0</v>
      </c>
      <c r="AH46">
        <f t="shared" si="12"/>
        <v>0</v>
      </c>
      <c r="AL46">
        <f>AL$2*NORMSDIST(((LN($M46*AL$1)-LN('balance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6">
        <f>AM$2*NORMSDIST(((LN($M46*AM$1)-LN('balance sheet'!$B$6)-'PK parameters (simulated)'!$D$3+'PK parameters (simulated)'!$A$3))/SQRT('PK parameters (simulated)'!$A$2*'PK parameters (simulated)'!$A$2+'PK parameters (simulated)'!$D$2*'PK parameters (simulated)'!$D$2))</f>
        <v>4.999672675864985E-10</v>
      </c>
      <c r="AN46">
        <f>AN$2*NORMSDIST(((LN($M46*AN$1)-LN('balance sheet'!$B$6)-'PK parameters (simulated)'!$D$3+'PK parameters (simulated)'!$A$3))/SQRT('PK parameters (simulated)'!$A$2*'PK parameters (simulated)'!$A$2+'PK parameters (simulated)'!$D$2*'PK parameters (simulated)'!$D$2))</f>
        <v>0.0022943855014462833</v>
      </c>
      <c r="AO46">
        <f>AO$2*NORMSDIST(((LN($M46*AO$1)-LN('balance sheet'!$B$6)-'PK parameters (simulated)'!$D$3+'PK parameters (simulated)'!$A$3))/SQRT('PK parameters (simulated)'!$A$2*'PK parameters (simulated)'!$A$2+'PK parameters (simulated)'!$D$2*'PK parameters (simulated)'!$D$2))</f>
        <v>0.20959246774268958</v>
      </c>
      <c r="AP46">
        <f>AP$2*NORMSDIST(((LN($M46*AP$1)-LN('balance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6">
        <f>AQ$2*NORMSDIST(((LN($M46*AQ$1)-LN('balance sheet'!$B$6)-'PK parameters (simulated)'!$D$3+'PK parameters (simulated)'!$A$3))/SQRT('PK parameters (simulated)'!$A$2*'PK parameters (simulated)'!$A$2+'PK parameters (simulated)'!$D$2*'PK parameters (simulated)'!$D$2))</f>
        <v>0.09999999999936232</v>
      </c>
      <c r="AR46">
        <f>AR$2*NORMSDIST(((LN($M46*AR$1)-LN('balance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6">
        <f>AS$2*NORMSDIST(((LN($M46*AS$1)-LN('balance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6">
        <f>AT$2*NORMSDIST(((LN($M46*AT$1)-LN('balance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6">
        <f t="shared" si="15"/>
        <v>0.6881131462565345</v>
      </c>
    </row>
    <row r="47" spans="2:47" ht="12.75">
      <c r="B47">
        <f>'PK parameters (simulated)'!$F46/'PK PD AUCMIC'!B$1</f>
        <v>1316.1765839317754</v>
      </c>
      <c r="C47">
        <f>'PK parameters (simulated)'!$F46/'PK PD AUCMIC'!C$1</f>
        <v>658.0882919658877</v>
      </c>
      <c r="D47">
        <f>'PK parameters (simulated)'!$F46/'PK PD AUCMIC'!D$1</f>
        <v>329.04414598294386</v>
      </c>
      <c r="E47">
        <f>'PK parameters (simulated)'!$F46/'PK PD AUCMIC'!E$1</f>
        <v>164.52207299147193</v>
      </c>
      <c r="F47">
        <f>'PK parameters (simulated)'!$F46/'PK PD AUCMIC'!F$1</f>
        <v>82.26103649573596</v>
      </c>
      <c r="G47">
        <f>'PK parameters (simulated)'!$F46/'PK PD AUCMIC'!G$1</f>
        <v>41.13051824786798</v>
      </c>
      <c r="H47">
        <f>'PK parameters (simulated)'!$F46/'PK PD AUCMIC'!H$1</f>
        <v>20.56525912393399</v>
      </c>
      <c r="I47">
        <f>'PK parameters (simulated)'!$F46/'PK PD AUCMIC'!I$1</f>
        <v>10.282629561966996</v>
      </c>
      <c r="J47">
        <f>'PK parameters (simulated)'!$F46/'PK PD AUCMIC'!J$1</f>
        <v>5.141314780983498</v>
      </c>
      <c r="M47">
        <f t="shared" si="13"/>
        <v>210</v>
      </c>
      <c r="N47" s="3">
        <f t="shared" si="3"/>
        <v>0.6884999999999999</v>
      </c>
      <c r="O47" s="6">
        <f>COUNTIF($B$5:$B$204,"&gt;210")</f>
        <v>200</v>
      </c>
      <c r="P47" s="6">
        <f>COUNTIF($C$5:$C$204,"&gt;210")</f>
        <v>200</v>
      </c>
      <c r="Q47" s="6">
        <f>COUNTIF($D$5:$D$204,"&gt;210")</f>
        <v>200</v>
      </c>
      <c r="R47" s="6">
        <f>COUNTIF($E$5:$E$204,"&gt;210")</f>
        <v>59</v>
      </c>
      <c r="S47" s="6">
        <f>COUNTIF($F$5:$F$204,"&gt;210")</f>
        <v>0</v>
      </c>
      <c r="T47" s="6">
        <f>COUNTIF($G$5:$G$204,"&gt;210")</f>
        <v>0</v>
      </c>
      <c r="U47" s="6">
        <f>COUNTIF($H$5:$H$204,"&gt;210")</f>
        <v>0</v>
      </c>
      <c r="V47" s="6">
        <f>COUNTIF($I$5:$I$204,"&gt;210")</f>
        <v>0</v>
      </c>
      <c r="W47" s="6">
        <f>COUNTIF($J$5:$J$204,"&gt;210")</f>
        <v>0</v>
      </c>
      <c r="Z47">
        <f t="shared" si="4"/>
        <v>0</v>
      </c>
      <c r="AA47">
        <f t="shared" si="5"/>
        <v>20</v>
      </c>
      <c r="AB47">
        <f t="shared" si="6"/>
        <v>100</v>
      </c>
      <c r="AC47">
        <f t="shared" si="7"/>
        <v>17.7</v>
      </c>
      <c r="AD47">
        <f t="shared" si="8"/>
        <v>0</v>
      </c>
      <c r="AE47">
        <f t="shared" si="9"/>
        <v>0</v>
      </c>
      <c r="AF47">
        <f t="shared" si="10"/>
        <v>0</v>
      </c>
      <c r="AG47">
        <f t="shared" si="11"/>
        <v>0</v>
      </c>
      <c r="AH47">
        <f t="shared" si="12"/>
        <v>0</v>
      </c>
      <c r="AL47">
        <f>AL$2*NORMSDIST(((LN($M47*AL$1)-LN('balance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7">
        <f>AM$2*NORMSDIST(((LN($M47*AM$1)-LN('balance sheet'!$B$6)-'PK parameters (simulated)'!$D$3+'PK parameters (simulated)'!$A$3))/SQRT('PK parameters (simulated)'!$A$2*'PK parameters (simulated)'!$A$2+'PK parameters (simulated)'!$D$2*'PK parameters (simulated)'!$D$2))</f>
        <v>9.432544190168812E-10</v>
      </c>
      <c r="AN47">
        <f>AN$2*NORMSDIST(((LN($M47*AN$1)-LN('balance sheet'!$B$6)-'PK parameters (simulated)'!$D$3+'PK parameters (simulated)'!$A$3))/SQRT('PK parameters (simulated)'!$A$2*'PK parameters (simulated)'!$A$2+'PK parameters (simulated)'!$D$2*'PK parameters (simulated)'!$D$2))</f>
        <v>0.0031338876281883365</v>
      </c>
      <c r="AO47">
        <f>AO$2*NORMSDIST(((LN($M47*AO$1)-LN('balance sheet'!$B$6)-'PK parameters (simulated)'!$D$3+'PK parameters (simulated)'!$A$3))/SQRT('PK parameters (simulated)'!$A$2*'PK parameters (simulated)'!$A$2+'PK parameters (simulated)'!$D$2*'PK parameters (simulated)'!$D$2))</f>
        <v>0.22061431140014118</v>
      </c>
      <c r="AP47">
        <f>AP$2*NORMSDIST(((LN($M47*AP$1)-LN('balance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7">
        <f>AQ$2*NORMSDIST(((LN($M47*AQ$1)-LN('balance sheet'!$B$6)-'PK parameters (simulated)'!$D$3+'PK parameters (simulated)'!$A$3))/SQRT('PK parameters (simulated)'!$A$2*'PK parameters (simulated)'!$A$2+'PK parameters (simulated)'!$D$2*'PK parameters (simulated)'!$D$2))</f>
        <v>0.09999999999970083</v>
      </c>
      <c r="AR47">
        <f>AR$2*NORMSDIST(((LN($M47*AR$1)-LN('balance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7">
        <f>AS$2*NORMSDIST(((LN($M47*AS$1)-LN('balance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7">
        <f>AT$2*NORMSDIST(((LN($M47*AT$1)-LN('balance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7">
        <f t="shared" si="15"/>
        <v>0.6762518000287152</v>
      </c>
    </row>
    <row r="48" spans="2:47" ht="12.75">
      <c r="B48">
        <f>'PK parameters (simulated)'!$F47/'PK PD AUCMIC'!B$1</f>
        <v>1381.8690429886542</v>
      </c>
      <c r="C48">
        <f>'PK parameters (simulated)'!$F47/'PK PD AUCMIC'!C$1</f>
        <v>690.9345214943271</v>
      </c>
      <c r="D48">
        <f>'PK parameters (simulated)'!$F47/'PK PD AUCMIC'!D$1</f>
        <v>345.46726074716355</v>
      </c>
      <c r="E48">
        <f>'PK parameters (simulated)'!$F47/'PK PD AUCMIC'!E$1</f>
        <v>172.73363037358178</v>
      </c>
      <c r="F48">
        <f>'PK parameters (simulated)'!$F47/'PK PD AUCMIC'!F$1</f>
        <v>86.36681518679089</v>
      </c>
      <c r="G48">
        <f>'PK parameters (simulated)'!$F47/'PK PD AUCMIC'!G$1</f>
        <v>43.183407593395444</v>
      </c>
      <c r="H48">
        <f>'PK parameters (simulated)'!$F47/'PK PD AUCMIC'!H$1</f>
        <v>21.591703796697722</v>
      </c>
      <c r="I48">
        <f>'PK parameters (simulated)'!$F47/'PK PD AUCMIC'!I$1</f>
        <v>10.795851898348861</v>
      </c>
      <c r="J48">
        <f>'PK parameters (simulated)'!$F47/'PK PD AUCMIC'!J$1</f>
        <v>5.3979259491744305</v>
      </c>
      <c r="M48">
        <f t="shared" si="13"/>
        <v>215</v>
      </c>
      <c r="N48" s="3">
        <f t="shared" si="3"/>
        <v>0.6779999999999999</v>
      </c>
      <c r="O48" s="6">
        <f>COUNTIF($B$5:$B$204,"&gt;215")</f>
        <v>200</v>
      </c>
      <c r="P48" s="6">
        <f>COUNTIF($C$5:$C$204,"&gt;215")</f>
        <v>200</v>
      </c>
      <c r="Q48" s="6">
        <f>COUNTIF($D$5:$D$204,"&gt;215")</f>
        <v>200</v>
      </c>
      <c r="R48" s="6">
        <f>COUNTIF($E$5:$E$204,"&gt;215")</f>
        <v>52</v>
      </c>
      <c r="S48" s="6">
        <f>COUNTIF($F$5:$F$204,"&gt;215")</f>
        <v>0</v>
      </c>
      <c r="T48" s="6">
        <f>COUNTIF($G$5:$G$204,"&gt;215")</f>
        <v>0</v>
      </c>
      <c r="U48" s="6">
        <f>COUNTIF($H$5:$H$204,"&gt;215")</f>
        <v>0</v>
      </c>
      <c r="V48" s="6">
        <f>COUNTIF($I$5:$I$204,"&gt;215")</f>
        <v>0</v>
      </c>
      <c r="W48" s="6">
        <f>COUNTIF($J$5:$J$204,"&gt;215")</f>
        <v>0</v>
      </c>
      <c r="Z48">
        <f t="shared" si="4"/>
        <v>0</v>
      </c>
      <c r="AA48">
        <f t="shared" si="5"/>
        <v>20</v>
      </c>
      <c r="AB48">
        <f t="shared" si="6"/>
        <v>100</v>
      </c>
      <c r="AC48">
        <f t="shared" si="7"/>
        <v>15.6</v>
      </c>
      <c r="AD48">
        <f t="shared" si="8"/>
        <v>0</v>
      </c>
      <c r="AE48">
        <f t="shared" si="9"/>
        <v>0</v>
      </c>
      <c r="AF48">
        <f t="shared" si="10"/>
        <v>0</v>
      </c>
      <c r="AG48">
        <f t="shared" si="11"/>
        <v>0</v>
      </c>
      <c r="AH48">
        <f t="shared" si="12"/>
        <v>0</v>
      </c>
      <c r="AL48">
        <f>AL$2*NORMSDIST(((LN($M48*AL$1)-LN('balance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8">
        <f>AM$2*NORMSDIST(((LN($M48*AM$1)-LN('balance sheet'!$B$6)-'PK parameters (simulated)'!$D$3+'PK parameters (simulated)'!$A$3))/SQRT('PK parameters (simulated)'!$A$2*'PK parameters (simulated)'!$A$2+'PK parameters (simulated)'!$D$2*'PK parameters (simulated)'!$D$2))</f>
        <v>1.733871324294256E-09</v>
      </c>
      <c r="AN48">
        <f>AN$2*NORMSDIST(((LN($M48*AN$1)-LN('balance sheet'!$B$6)-'PK parameters (simulated)'!$D$3+'PK parameters (simulated)'!$A$3))/SQRT('PK parameters (simulated)'!$A$2*'PK parameters (simulated)'!$A$2+'PK parameters (simulated)'!$D$2*'PK parameters (simulated)'!$D$2))</f>
        <v>0.004205391834003258</v>
      </c>
      <c r="AO48">
        <f>AO$2*NORMSDIST(((LN($M48*AO$1)-LN('balance sheet'!$B$6)-'PK parameters (simulated)'!$D$3+'PK parameters (simulated)'!$A$3))/SQRT('PK parameters (simulated)'!$A$2*'PK parameters (simulated)'!$A$2+'PK parameters (simulated)'!$D$2*'PK parameters (simulated)'!$D$2))</f>
        <v>0.2306750830521663</v>
      </c>
      <c r="AP48">
        <f>AP$2*NORMSDIST(((LN($M48*AP$1)-LN('balance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8">
        <f>AQ$2*NORMSDIST(((LN($M48*AQ$1)-LN('balance sheet'!$B$6)-'PK parameters (simulated)'!$D$3+'PK parameters (simulated)'!$A$3))/SQRT('PK parameters (simulated)'!$A$2*'PK parameters (simulated)'!$A$2+'PK parameters (simulated)'!$D$2*'PK parameters (simulated)'!$D$2))</f>
        <v>0.0999999999998587</v>
      </c>
      <c r="AR48">
        <f>AR$2*NORMSDIST(((LN($M48*AR$1)-LN('balance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8">
        <f>AS$2*NORMSDIST(((LN($M48*AS$1)-LN('balance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8">
        <f>AT$2*NORMSDIST(((LN($M48*AT$1)-LN('balance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8">
        <f t="shared" si="15"/>
        <v>0.6651195233801004</v>
      </c>
    </row>
    <row r="49" spans="2:47" ht="12.75">
      <c r="B49">
        <f>'PK parameters (simulated)'!$F48/'PK PD AUCMIC'!B$1</f>
        <v>1237.2498991002742</v>
      </c>
      <c r="C49">
        <f>'PK parameters (simulated)'!$F48/'PK PD AUCMIC'!C$1</f>
        <v>618.6249495501371</v>
      </c>
      <c r="D49">
        <f>'PK parameters (simulated)'!$F48/'PK PD AUCMIC'!D$1</f>
        <v>309.31247477506855</v>
      </c>
      <c r="E49">
        <f>'PK parameters (simulated)'!$F48/'PK PD AUCMIC'!E$1</f>
        <v>154.65623738753428</v>
      </c>
      <c r="F49">
        <f>'PK parameters (simulated)'!$F48/'PK PD AUCMIC'!F$1</f>
        <v>77.32811869376714</v>
      </c>
      <c r="G49">
        <f>'PK parameters (simulated)'!$F48/'PK PD AUCMIC'!G$1</f>
        <v>38.66405934688357</v>
      </c>
      <c r="H49">
        <f>'PK parameters (simulated)'!$F48/'PK PD AUCMIC'!H$1</f>
        <v>19.332029673441784</v>
      </c>
      <c r="I49">
        <f>'PK parameters (simulated)'!$F48/'PK PD AUCMIC'!I$1</f>
        <v>9.666014836720892</v>
      </c>
      <c r="J49">
        <f>'PK parameters (simulated)'!$F48/'PK PD AUCMIC'!J$1</f>
        <v>4.833007418360446</v>
      </c>
      <c r="M49">
        <f t="shared" si="13"/>
        <v>220</v>
      </c>
      <c r="N49" s="3">
        <f t="shared" si="3"/>
        <v>0.6675</v>
      </c>
      <c r="O49" s="6">
        <f>COUNTIF($B$5:$B$204,"&gt;220")</f>
        <v>200</v>
      </c>
      <c r="P49" s="6">
        <f>COUNTIF($C$5:$C$204,"&gt;220")</f>
        <v>200</v>
      </c>
      <c r="Q49" s="6">
        <f>COUNTIF($D$5:$D$204,"&gt;220")</f>
        <v>200</v>
      </c>
      <c r="R49" s="6">
        <f>COUNTIF($E$5:$E$204,"&gt;220")</f>
        <v>45</v>
      </c>
      <c r="S49" s="6">
        <f>COUNTIF($F$5:$F$204,"&gt;220")</f>
        <v>0</v>
      </c>
      <c r="T49" s="6">
        <f>COUNTIF($G$5:$G$204,"&gt;220")</f>
        <v>0</v>
      </c>
      <c r="U49" s="6">
        <f>COUNTIF($H$5:$H$204,"&gt;220")</f>
        <v>0</v>
      </c>
      <c r="V49" s="6">
        <f>COUNTIF($I$5:$I$204,"&gt;220")</f>
        <v>0</v>
      </c>
      <c r="W49" s="6">
        <f>COUNTIF($J$5:$J$204,"&gt;220")</f>
        <v>0</v>
      </c>
      <c r="Z49">
        <f t="shared" si="4"/>
        <v>0</v>
      </c>
      <c r="AA49">
        <f t="shared" si="5"/>
        <v>20</v>
      </c>
      <c r="AB49">
        <f t="shared" si="6"/>
        <v>100</v>
      </c>
      <c r="AC49">
        <f t="shared" si="7"/>
        <v>13.5</v>
      </c>
      <c r="AD49">
        <f t="shared" si="8"/>
        <v>0</v>
      </c>
      <c r="AE49">
        <f t="shared" si="9"/>
        <v>0</v>
      </c>
      <c r="AF49">
        <f t="shared" si="10"/>
        <v>0</v>
      </c>
      <c r="AG49">
        <f t="shared" si="11"/>
        <v>0</v>
      </c>
      <c r="AH49">
        <f t="shared" si="12"/>
        <v>0</v>
      </c>
      <c r="AL49">
        <f>AL$2*NORMSDIST(((LN($M49*AL$1)-LN('balance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49">
        <f>AM$2*NORMSDIST(((LN($M49*AM$1)-LN('balance sheet'!$B$6)-'PK parameters (simulated)'!$D$3+'PK parameters (simulated)'!$A$3))/SQRT('PK parameters (simulated)'!$A$2*'PK parameters (simulated)'!$A$2+'PK parameters (simulated)'!$D$2*'PK parameters (simulated)'!$D$2))</f>
        <v>3.1098450481437112E-09</v>
      </c>
      <c r="AN49">
        <f>AN$2*NORMSDIST(((LN($M49*AN$1)-LN('balance sheet'!$B$6)-'PK parameters (simulated)'!$D$3+'PK parameters (simulated)'!$A$3))/SQRT('PK parameters (simulated)'!$A$2*'PK parameters (simulated)'!$A$2+'PK parameters (simulated)'!$D$2*'PK parameters (simulated)'!$D$2))</f>
        <v>0.005550267018568811</v>
      </c>
      <c r="AO49">
        <f>AO$2*NORMSDIST(((LN($M49*AO$1)-LN('balance sheet'!$B$6)-'PK parameters (simulated)'!$D$3+'PK parameters (simulated)'!$A$3))/SQRT('PK parameters (simulated)'!$A$2*'PK parameters (simulated)'!$A$2+'PK parameters (simulated)'!$D$2*'PK parameters (simulated)'!$D$2))</f>
        <v>0.23977623113901003</v>
      </c>
      <c r="AP49">
        <f>AP$2*NORMSDIST(((LN($M49*AP$1)-LN('balance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49">
        <f>AQ$2*NORMSDIST(((LN($M49*AQ$1)-LN('balance sheet'!$B$6)-'PK parameters (simulated)'!$D$3+'PK parameters (simulated)'!$A$3))/SQRT('PK parameters (simulated)'!$A$2*'PK parameters (simulated)'!$A$2+'PK parameters (simulated)'!$D$2*'PK parameters (simulated)'!$D$2))</f>
        <v>0.09999999999993284</v>
      </c>
      <c r="AR49">
        <f>AR$2*NORMSDIST(((LN($M49*AR$1)-LN('balance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49">
        <f>AS$2*NORMSDIST(((LN($M49*AS$1)-LN('balance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49">
        <f>AT$2*NORMSDIST(((LN($M49*AT$1)-LN('balance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49">
        <f t="shared" si="15"/>
        <v>0.6546734987326432</v>
      </c>
    </row>
    <row r="50" spans="2:47" ht="12.75">
      <c r="B50">
        <f>'PK parameters (simulated)'!$F49/'PK PD AUCMIC'!B$1</f>
        <v>1617.419659456695</v>
      </c>
      <c r="C50">
        <f>'PK parameters (simulated)'!$F49/'PK PD AUCMIC'!C$1</f>
        <v>808.7098297283475</v>
      </c>
      <c r="D50">
        <f>'PK parameters (simulated)'!$F49/'PK PD AUCMIC'!D$1</f>
        <v>404.35491486417374</v>
      </c>
      <c r="E50">
        <f>'PK parameters (simulated)'!$F49/'PK PD AUCMIC'!E$1</f>
        <v>202.17745743208687</v>
      </c>
      <c r="F50">
        <f>'PK parameters (simulated)'!$F49/'PK PD AUCMIC'!F$1</f>
        <v>101.08872871604343</v>
      </c>
      <c r="G50">
        <f>'PK parameters (simulated)'!$F49/'PK PD AUCMIC'!G$1</f>
        <v>50.54436435802172</v>
      </c>
      <c r="H50">
        <f>'PK parameters (simulated)'!$F49/'PK PD AUCMIC'!H$1</f>
        <v>25.27218217901086</v>
      </c>
      <c r="I50">
        <f>'PK parameters (simulated)'!$F49/'PK PD AUCMIC'!I$1</f>
        <v>12.63609108950543</v>
      </c>
      <c r="J50">
        <f>'PK parameters (simulated)'!$F49/'PK PD AUCMIC'!J$1</f>
        <v>6.318045544752715</v>
      </c>
      <c r="M50">
        <f t="shared" si="13"/>
        <v>225</v>
      </c>
      <c r="N50" s="3">
        <f t="shared" si="3"/>
        <v>0.6525</v>
      </c>
      <c r="O50" s="6">
        <f>COUNTIF($B$5:$B$204,"&gt;225")</f>
        <v>200</v>
      </c>
      <c r="P50" s="6">
        <f>COUNTIF($C$5:$C$204,"&gt;225")</f>
        <v>200</v>
      </c>
      <c r="Q50" s="6">
        <f>COUNTIF($D$5:$D$204,"&gt;225")</f>
        <v>200</v>
      </c>
      <c r="R50" s="6">
        <f>COUNTIF($E$5:$E$204,"&gt;225")</f>
        <v>35</v>
      </c>
      <c r="S50" s="6">
        <f>COUNTIF($F$5:$F$204,"&gt;225")</f>
        <v>0</v>
      </c>
      <c r="T50" s="6">
        <f>COUNTIF($G$5:$G$204,"&gt;225")</f>
        <v>0</v>
      </c>
      <c r="U50" s="6">
        <f>COUNTIF($H$5:$H$204,"&gt;225")</f>
        <v>0</v>
      </c>
      <c r="V50" s="6">
        <f>COUNTIF($I$5:$I$204,"&gt;225")</f>
        <v>0</v>
      </c>
      <c r="W50" s="6">
        <f>COUNTIF($J$5:$J$204,"&gt;225")</f>
        <v>0</v>
      </c>
      <c r="Z50">
        <f t="shared" si="4"/>
        <v>0</v>
      </c>
      <c r="AA50">
        <f t="shared" si="5"/>
        <v>20</v>
      </c>
      <c r="AB50">
        <f t="shared" si="6"/>
        <v>100</v>
      </c>
      <c r="AC50">
        <f t="shared" si="7"/>
        <v>10.5</v>
      </c>
      <c r="AD50">
        <f t="shared" si="8"/>
        <v>0</v>
      </c>
      <c r="AE50">
        <f t="shared" si="9"/>
        <v>0</v>
      </c>
      <c r="AF50">
        <f t="shared" si="10"/>
        <v>0</v>
      </c>
      <c r="AG50">
        <f t="shared" si="11"/>
        <v>0</v>
      </c>
      <c r="AH50">
        <f t="shared" si="12"/>
        <v>0</v>
      </c>
      <c r="AL50">
        <f>AL$2*NORMSDIST(((LN($M50*AL$1)-LN('balance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0">
        <f>AM$2*NORMSDIST(((LN($M50*AM$1)-LN('balance sheet'!$B$6)-'PK parameters (simulated)'!$D$3+'PK parameters (simulated)'!$A$3))/SQRT('PK parameters (simulated)'!$A$2*'PK parameters (simulated)'!$A$2+'PK parameters (simulated)'!$D$2*'PK parameters (simulated)'!$D$2))</f>
        <v>5.449792639389273E-09</v>
      </c>
      <c r="AN50">
        <f>AN$2*NORMSDIST(((LN($M50*AN$1)-LN('balance sheet'!$B$6)-'PK parameters (simulated)'!$D$3+'PK parameters (simulated)'!$A$3))/SQRT('PK parameters (simulated)'!$A$2*'PK parameters (simulated)'!$A$2+'PK parameters (simulated)'!$D$2*'PK parameters (simulated)'!$D$2))</f>
        <v>0.007211858243670488</v>
      </c>
      <c r="AO50">
        <f>AO$2*NORMSDIST(((LN($M50*AO$1)-LN('balance sheet'!$B$6)-'PK parameters (simulated)'!$D$3+'PK parameters (simulated)'!$A$3))/SQRT('PK parameters (simulated)'!$A$2*'PK parameters (simulated)'!$A$2+'PK parameters (simulated)'!$D$2*'PK parameters (simulated)'!$D$2))</f>
        <v>0.24794083713639004</v>
      </c>
      <c r="AP50">
        <f>AP$2*NORMSDIST(((LN($M50*AP$1)-LN('balance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0">
        <f>AQ$2*NORMSDIST(((LN($M50*AQ$1)-LN('balance sheet'!$B$6)-'PK parameters (simulated)'!$D$3+'PK parameters (simulated)'!$A$3))/SQRT('PK parameters (simulated)'!$A$2*'PK parameters (simulated)'!$A$2+'PK parameters (simulated)'!$D$2*'PK parameters (simulated)'!$D$2))</f>
        <v>0.09999999999996786</v>
      </c>
      <c r="AR50">
        <f>AR$2*NORMSDIST(((LN($M50*AR$1)-LN('balance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0">
        <f>AS$2*NORMSDIST(((LN($M50*AS$1)-LN('balance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0">
        <f>AT$2*NORMSDIST(((LN($M50*AT$1)-LN('balance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0">
        <f t="shared" si="15"/>
        <v>0.644847299170179</v>
      </c>
    </row>
    <row r="51" spans="2:47" ht="12.75">
      <c r="B51">
        <f>'PK parameters (simulated)'!$F50/'PK PD AUCMIC'!B$1</f>
        <v>988.2844616034699</v>
      </c>
      <c r="C51">
        <f>'PK parameters (simulated)'!$F50/'PK PD AUCMIC'!C$1</f>
        <v>494.14223080173497</v>
      </c>
      <c r="D51">
        <f>'PK parameters (simulated)'!$F50/'PK PD AUCMIC'!D$1</f>
        <v>247.07111540086748</v>
      </c>
      <c r="E51">
        <f>'PK parameters (simulated)'!$F50/'PK PD AUCMIC'!E$1</f>
        <v>123.53555770043374</v>
      </c>
      <c r="F51">
        <f>'PK parameters (simulated)'!$F50/'PK PD AUCMIC'!F$1</f>
        <v>61.76777885021687</v>
      </c>
      <c r="G51">
        <f>'PK parameters (simulated)'!$F50/'PK PD AUCMIC'!G$1</f>
        <v>30.883889425108435</v>
      </c>
      <c r="H51">
        <f>'PK parameters (simulated)'!$F50/'PK PD AUCMIC'!H$1</f>
        <v>15.441944712554218</v>
      </c>
      <c r="I51">
        <f>'PK parameters (simulated)'!$F50/'PK PD AUCMIC'!I$1</f>
        <v>7.720972356277109</v>
      </c>
      <c r="J51">
        <f>'PK parameters (simulated)'!$F50/'PK PD AUCMIC'!J$1</f>
        <v>3.8604861781385544</v>
      </c>
      <c r="M51">
        <f t="shared" si="13"/>
        <v>230</v>
      </c>
      <c r="N51" s="3">
        <f t="shared" si="3"/>
        <v>0.6405</v>
      </c>
      <c r="O51" s="6">
        <f>COUNTIF($B$5:$B$204,"&gt;230")</f>
        <v>200</v>
      </c>
      <c r="P51" s="6">
        <f>COUNTIF($C$5:$C$204,"&gt;230")</f>
        <v>200</v>
      </c>
      <c r="Q51" s="6">
        <f>COUNTIF($D$5:$D$204,"&gt;230")</f>
        <v>200</v>
      </c>
      <c r="R51" s="6">
        <f>COUNTIF($E$5:$E$204,"&gt;230")</f>
        <v>27</v>
      </c>
      <c r="S51" s="6">
        <f>COUNTIF($F$5:$F$204,"&gt;230")</f>
        <v>0</v>
      </c>
      <c r="T51" s="6">
        <f>COUNTIF($G$5:$G$204,"&gt;230")</f>
        <v>0</v>
      </c>
      <c r="U51" s="6">
        <f>COUNTIF($H$5:$H$204,"&gt;230")</f>
        <v>0</v>
      </c>
      <c r="V51" s="6">
        <f>COUNTIF($I$5:$I$204,"&gt;230")</f>
        <v>0</v>
      </c>
      <c r="W51" s="6">
        <f>COUNTIF($J$5:$J$204,"&gt;230")</f>
        <v>0</v>
      </c>
      <c r="Z51">
        <f t="shared" si="4"/>
        <v>0</v>
      </c>
      <c r="AA51">
        <f t="shared" si="5"/>
        <v>20</v>
      </c>
      <c r="AB51">
        <f t="shared" si="6"/>
        <v>100</v>
      </c>
      <c r="AC51">
        <f t="shared" si="7"/>
        <v>8.1</v>
      </c>
      <c r="AD51">
        <f t="shared" si="8"/>
        <v>0</v>
      </c>
      <c r="AE51">
        <f t="shared" si="9"/>
        <v>0</v>
      </c>
      <c r="AF51">
        <f t="shared" si="10"/>
        <v>0</v>
      </c>
      <c r="AG51">
        <f t="shared" si="11"/>
        <v>0</v>
      </c>
      <c r="AH51">
        <f t="shared" si="12"/>
        <v>0</v>
      </c>
      <c r="AL51">
        <f>AL$2*NORMSDIST(((LN($M51*AL$1)-LN('balance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1">
        <f>AM$2*NORMSDIST(((LN($M51*AM$1)-LN('balance sheet'!$B$6)-'PK parameters (simulated)'!$D$3+'PK parameters (simulated)'!$A$3))/SQRT('PK parameters (simulated)'!$A$2*'PK parameters (simulated)'!$A$2+'PK parameters (simulated)'!$D$2*'PK parameters (simulated)'!$D$2))</f>
        <v>9.34292557763783E-09</v>
      </c>
      <c r="AN51">
        <f>AN$2*NORMSDIST(((LN($M51*AN$1)-LN('balance sheet'!$B$6)-'PK parameters (simulated)'!$D$3+'PK parameters (simulated)'!$A$3))/SQRT('PK parameters (simulated)'!$A$2*'PK parameters (simulated)'!$A$2+'PK parameters (simulated)'!$D$2*'PK parameters (simulated)'!$D$2))</f>
        <v>0.009234527232519607</v>
      </c>
      <c r="AO51">
        <f>AO$2*NORMSDIST(((LN($M51*AO$1)-LN('balance sheet'!$B$6)-'PK parameters (simulated)'!$D$3+'PK parameters (simulated)'!$A$3))/SQRT('PK parameters (simulated)'!$A$2*'PK parameters (simulated)'!$A$2+'PK parameters (simulated)'!$D$2*'PK parameters (simulated)'!$D$2))</f>
        <v>0.2552087694695135</v>
      </c>
      <c r="AP51">
        <f>AP$2*NORMSDIST(((LN($M51*AP$1)-LN('balance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1">
        <f>AQ$2*NORMSDIST(((LN($M51*AQ$1)-LN('balance sheet'!$B$6)-'PK parameters (simulated)'!$D$3+'PK parameters (simulated)'!$A$3))/SQRT('PK parameters (simulated)'!$A$2*'PK parameters (simulated)'!$A$2+'PK parameters (simulated)'!$D$2*'PK parameters (simulated)'!$D$2))</f>
        <v>0.09999999999998453</v>
      </c>
      <c r="AR51">
        <f>AR$2*NORMSDIST(((LN($M51*AR$1)-LN('balance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1">
        <f>AS$2*NORMSDIST(((LN($M51*AS$1)-LN('balance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1">
        <f>AT$2*NORMSDIST(((LN($M51*AT$1)-LN('balance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1">
        <f t="shared" si="15"/>
        <v>0.6355566939550568</v>
      </c>
    </row>
    <row r="52" spans="2:47" ht="12.75">
      <c r="B52">
        <f>'PK parameters (simulated)'!$F51/'PK PD AUCMIC'!B$1</f>
        <v>1634.654349028001</v>
      </c>
      <c r="C52">
        <f>'PK parameters (simulated)'!$F51/'PK PD AUCMIC'!C$1</f>
        <v>817.3271745140005</v>
      </c>
      <c r="D52">
        <f>'PK parameters (simulated)'!$F51/'PK PD AUCMIC'!D$1</f>
        <v>408.66358725700024</v>
      </c>
      <c r="E52">
        <f>'PK parameters (simulated)'!$F51/'PK PD AUCMIC'!E$1</f>
        <v>204.33179362850012</v>
      </c>
      <c r="F52">
        <f>'PK parameters (simulated)'!$F51/'PK PD AUCMIC'!F$1</f>
        <v>102.16589681425006</v>
      </c>
      <c r="G52">
        <f>'PK parameters (simulated)'!$F51/'PK PD AUCMIC'!G$1</f>
        <v>51.08294840712503</v>
      </c>
      <c r="H52">
        <f>'PK parameters (simulated)'!$F51/'PK PD AUCMIC'!H$1</f>
        <v>25.541474203562515</v>
      </c>
      <c r="I52">
        <f>'PK parameters (simulated)'!$F51/'PK PD AUCMIC'!I$1</f>
        <v>12.770737101781258</v>
      </c>
      <c r="J52">
        <f>'PK parameters (simulated)'!$F51/'PK PD AUCMIC'!J$1</f>
        <v>6.385368550890629</v>
      </c>
      <c r="M52">
        <f t="shared" si="13"/>
        <v>235</v>
      </c>
      <c r="N52" s="3">
        <f t="shared" si="3"/>
        <v>0.6315</v>
      </c>
      <c r="O52" s="6">
        <f>COUNTIF($B$5:$B$204,"&gt;235")</f>
        <v>200</v>
      </c>
      <c r="P52" s="6">
        <f>COUNTIF($C$5:$C$204,"&gt;235")</f>
        <v>200</v>
      </c>
      <c r="Q52" s="6">
        <f>COUNTIF($D$5:$D$204,"&gt;235")</f>
        <v>200</v>
      </c>
      <c r="R52" s="6">
        <f>COUNTIF($E$5:$E$204,"&gt;235")</f>
        <v>21</v>
      </c>
      <c r="S52" s="6">
        <f>COUNTIF($F$5:$F$204,"&gt;235")</f>
        <v>0</v>
      </c>
      <c r="T52" s="6">
        <f>COUNTIF($G$5:$G$204,"&gt;235")</f>
        <v>0</v>
      </c>
      <c r="U52" s="6">
        <f>COUNTIF($H$5:$H$204,"&gt;235")</f>
        <v>0</v>
      </c>
      <c r="V52" s="6">
        <f>COUNTIF($I$5:$I$204,"&gt;235")</f>
        <v>0</v>
      </c>
      <c r="W52" s="6">
        <f>COUNTIF($J$5:$J$204,"&gt;235")</f>
        <v>0</v>
      </c>
      <c r="Z52">
        <f t="shared" si="4"/>
        <v>0</v>
      </c>
      <c r="AA52">
        <f t="shared" si="5"/>
        <v>20</v>
      </c>
      <c r="AB52">
        <f t="shared" si="6"/>
        <v>100</v>
      </c>
      <c r="AC52">
        <f t="shared" si="7"/>
        <v>6.3</v>
      </c>
      <c r="AD52">
        <f t="shared" si="8"/>
        <v>0</v>
      </c>
      <c r="AE52">
        <f t="shared" si="9"/>
        <v>0</v>
      </c>
      <c r="AF52">
        <f t="shared" si="10"/>
        <v>0</v>
      </c>
      <c r="AG52">
        <f t="shared" si="11"/>
        <v>0</v>
      </c>
      <c r="AH52">
        <f t="shared" si="12"/>
        <v>0</v>
      </c>
      <c r="AL52">
        <f>AL$2*NORMSDIST(((LN($M52*AL$1)-LN('balance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2">
        <f>AM$2*NORMSDIST(((LN($M52*AM$1)-LN('balance sheet'!$B$6)-'PK parameters (simulated)'!$D$3+'PK parameters (simulated)'!$A$3))/SQRT('PK parameters (simulated)'!$A$2*'PK parameters (simulated)'!$A$2+'PK parameters (simulated)'!$D$2*'PK parameters (simulated)'!$D$2))</f>
        <v>1.568738995372243E-08</v>
      </c>
      <c r="AN52">
        <f>AN$2*NORMSDIST(((LN($M52*AN$1)-LN('balance sheet'!$B$6)-'PK parameters (simulated)'!$D$3+'PK parameters (simulated)'!$A$3))/SQRT('PK parameters (simulated)'!$A$2*'PK parameters (simulated)'!$A$2+'PK parameters (simulated)'!$D$2*'PK parameters (simulated)'!$D$2))</f>
        <v>0.011662577117572737</v>
      </c>
      <c r="AO52">
        <f>AO$2*NORMSDIST(((LN($M52*AO$1)-LN('balance sheet'!$B$6)-'PK parameters (simulated)'!$D$3+'PK parameters (simulated)'!$A$3))/SQRT('PK parameters (simulated)'!$A$2*'PK parameters (simulated)'!$A$2+'PK parameters (simulated)'!$D$2*'PK parameters (simulated)'!$D$2))</f>
        <v>0.26163215577277127</v>
      </c>
      <c r="AP52">
        <f>AP$2*NORMSDIST(((LN($M52*AP$1)-LN('balance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2">
        <f>AQ$2*NORMSDIST(((LN($M52*AQ$1)-LN('balance sheet'!$B$6)-'PK parameters (simulated)'!$D$3+'PK parameters (simulated)'!$A$3))/SQRT('PK parameters (simulated)'!$A$2*'PK parameters (simulated)'!$A$2+'PK parameters (simulated)'!$D$2*'PK parameters (simulated)'!$D$2))</f>
        <v>0.0999999999999925</v>
      </c>
      <c r="AR52">
        <f>AR$2*NORMSDIST(((LN($M52*AR$1)-LN('balance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2">
        <f>AS$2*NORMSDIST(((LN($M52*AS$1)-LN('balance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2">
        <f>AT$2*NORMSDIST(((LN($M52*AT$1)-LN('balance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2">
        <f t="shared" si="15"/>
        <v>0.6267052514222735</v>
      </c>
    </row>
    <row r="53" spans="2:47" ht="12.75">
      <c r="B53">
        <f>'PK parameters (simulated)'!$F52/'PK PD AUCMIC'!B$1</f>
        <v>1331.9044101421016</v>
      </c>
      <c r="C53">
        <f>'PK parameters (simulated)'!$F52/'PK PD AUCMIC'!C$1</f>
        <v>665.9522050710508</v>
      </c>
      <c r="D53">
        <f>'PK parameters (simulated)'!$F52/'PK PD AUCMIC'!D$1</f>
        <v>332.9761025355254</v>
      </c>
      <c r="E53">
        <f>'PK parameters (simulated)'!$F52/'PK PD AUCMIC'!E$1</f>
        <v>166.4880512677627</v>
      </c>
      <c r="F53">
        <f>'PK parameters (simulated)'!$F52/'PK PD AUCMIC'!F$1</f>
        <v>83.24402563388135</v>
      </c>
      <c r="G53">
        <f>'PK parameters (simulated)'!$F52/'PK PD AUCMIC'!G$1</f>
        <v>41.622012816940675</v>
      </c>
      <c r="H53">
        <f>'PK parameters (simulated)'!$F52/'PK PD AUCMIC'!H$1</f>
        <v>20.811006408470337</v>
      </c>
      <c r="I53">
        <f>'PK parameters (simulated)'!$F52/'PK PD AUCMIC'!I$1</f>
        <v>10.405503204235169</v>
      </c>
      <c r="J53">
        <f>'PK parameters (simulated)'!$F52/'PK PD AUCMIC'!J$1</f>
        <v>5.202751602117584</v>
      </c>
      <c r="M53">
        <f t="shared" si="13"/>
        <v>240</v>
      </c>
      <c r="N53" s="3">
        <f t="shared" si="3"/>
        <v>0.6285000000000001</v>
      </c>
      <c r="O53" s="6">
        <f>COUNTIF($B$5:$B$204,"&gt;240")</f>
        <v>200</v>
      </c>
      <c r="P53" s="6">
        <f>COUNTIF($C$5:$C$204,"&gt;240")</f>
        <v>200</v>
      </c>
      <c r="Q53" s="6">
        <f>COUNTIF($D$5:$D$204,"&gt;240")</f>
        <v>200</v>
      </c>
      <c r="R53" s="6">
        <f>COUNTIF($E$5:$E$204,"&gt;240")</f>
        <v>19</v>
      </c>
      <c r="S53" s="6">
        <f>COUNTIF($F$5:$F$204,"&gt;240")</f>
        <v>0</v>
      </c>
      <c r="T53" s="6">
        <f>COUNTIF($G$5:$G$204,"&gt;240")</f>
        <v>0</v>
      </c>
      <c r="U53" s="6">
        <f>COUNTIF($H$5:$H$204,"&gt;240")</f>
        <v>0</v>
      </c>
      <c r="V53" s="6">
        <f>COUNTIF($I$5:$I$204,"&gt;240")</f>
        <v>0</v>
      </c>
      <c r="W53" s="6">
        <f>COUNTIF($J$5:$J$204,"&gt;240")</f>
        <v>0</v>
      </c>
      <c r="Z53">
        <f t="shared" si="4"/>
        <v>0</v>
      </c>
      <c r="AA53">
        <f t="shared" si="5"/>
        <v>20</v>
      </c>
      <c r="AB53">
        <f t="shared" si="6"/>
        <v>100</v>
      </c>
      <c r="AC53">
        <f t="shared" si="7"/>
        <v>5.7</v>
      </c>
      <c r="AD53">
        <f t="shared" si="8"/>
        <v>0</v>
      </c>
      <c r="AE53">
        <f t="shared" si="9"/>
        <v>0</v>
      </c>
      <c r="AF53">
        <f t="shared" si="10"/>
        <v>0</v>
      </c>
      <c r="AG53">
        <f t="shared" si="11"/>
        <v>0</v>
      </c>
      <c r="AH53">
        <f t="shared" si="12"/>
        <v>0</v>
      </c>
      <c r="AL53">
        <f>AL$2*NORMSDIST(((LN($M53*AL$1)-LN('balance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3">
        <f>AM$2*NORMSDIST(((LN($M53*AM$1)-LN('balance sheet'!$B$6)-'PK parameters (simulated)'!$D$3+'PK parameters (simulated)'!$A$3))/SQRT('PK parameters (simulated)'!$A$2*'PK parameters (simulated)'!$A$2+'PK parameters (simulated)'!$D$2*'PK parameters (simulated)'!$D$2))</f>
        <v>2.5825635641130165E-08</v>
      </c>
      <c r="AN53">
        <f>AN$2*NORMSDIST(((LN($M53*AN$1)-LN('balance sheet'!$B$6)-'PK parameters (simulated)'!$D$3+'PK parameters (simulated)'!$A$3))/SQRT('PK parameters (simulated)'!$A$2*'PK parameters (simulated)'!$A$2+'PK parameters (simulated)'!$D$2*'PK parameters (simulated)'!$D$2))</f>
        <v>0.014539105099482974</v>
      </c>
      <c r="AO53">
        <f>AO$2*NORMSDIST(((LN($M53*AO$1)-LN('balance sheet'!$B$6)-'PK parameters (simulated)'!$D$3+'PK parameters (simulated)'!$A$3))/SQRT('PK parameters (simulated)'!$A$2*'PK parameters (simulated)'!$A$2+'PK parameters (simulated)'!$D$2*'PK parameters (simulated)'!$D$2))</f>
        <v>0.2672713398967397</v>
      </c>
      <c r="AP53">
        <f>AP$2*NORMSDIST(((LN($M53*AP$1)-LN('balance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3">
        <f>AQ$2*NORMSDIST(((LN($M53*AQ$1)-LN('balance sheet'!$B$6)-'PK parameters (simulated)'!$D$3+'PK parameters (simulated)'!$A$3))/SQRT('PK parameters (simulated)'!$A$2*'PK parameters (simulated)'!$A$2+'PK parameters (simulated)'!$D$2*'PK parameters (simulated)'!$D$2))</f>
        <v>0.09999999999999634</v>
      </c>
      <c r="AR53">
        <f>AR$2*NORMSDIST(((LN($M53*AR$1)-LN('balance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3">
        <f>AS$2*NORMSDIST(((LN($M53*AS$1)-LN('balance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3">
        <f>AT$2*NORMSDIST(((LN($M53*AT$1)-LN('balance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3">
        <f t="shared" si="15"/>
        <v>0.6181895291781454</v>
      </c>
    </row>
    <row r="54" spans="2:47" ht="12.75">
      <c r="B54">
        <f>'PK parameters (simulated)'!$F53/'PK PD AUCMIC'!B$1</f>
        <v>1520.8782789912475</v>
      </c>
      <c r="C54">
        <f>'PK parameters (simulated)'!$F53/'PK PD AUCMIC'!C$1</f>
        <v>760.4391394956237</v>
      </c>
      <c r="D54">
        <f>'PK parameters (simulated)'!$F53/'PK PD AUCMIC'!D$1</f>
        <v>380.2195697478119</v>
      </c>
      <c r="E54">
        <f>'PK parameters (simulated)'!$F53/'PK PD AUCMIC'!E$1</f>
        <v>190.10978487390594</v>
      </c>
      <c r="F54">
        <f>'PK parameters (simulated)'!$F53/'PK PD AUCMIC'!F$1</f>
        <v>95.05489243695297</v>
      </c>
      <c r="G54">
        <f>'PK parameters (simulated)'!$F53/'PK PD AUCMIC'!G$1</f>
        <v>47.527446218476484</v>
      </c>
      <c r="H54">
        <f>'PK parameters (simulated)'!$F53/'PK PD AUCMIC'!H$1</f>
        <v>23.763723109238242</v>
      </c>
      <c r="I54">
        <f>'PK parameters (simulated)'!$F53/'PK PD AUCMIC'!I$1</f>
        <v>11.881861554619121</v>
      </c>
      <c r="J54">
        <f>'PK parameters (simulated)'!$F53/'PK PD AUCMIC'!J$1</f>
        <v>5.9409307773095605</v>
      </c>
      <c r="M54">
        <f t="shared" si="13"/>
        <v>245</v>
      </c>
      <c r="N54" s="3">
        <f t="shared" si="3"/>
        <v>0.615</v>
      </c>
      <c r="O54" s="6">
        <f>COUNTIF($B$5:$B$204,"&gt;245")</f>
        <v>200</v>
      </c>
      <c r="P54" s="6">
        <f>COUNTIF($C$5:$C$204,"&gt;245")</f>
        <v>200</v>
      </c>
      <c r="Q54" s="6">
        <f>COUNTIF($D$5:$D$204,"&gt;245")</f>
        <v>197</v>
      </c>
      <c r="R54" s="6">
        <f>COUNTIF($E$5:$E$204,"&gt;245")</f>
        <v>15</v>
      </c>
      <c r="S54" s="6">
        <f>COUNTIF($F$5:$F$204,"&gt;245")</f>
        <v>0</v>
      </c>
      <c r="T54" s="6">
        <f>COUNTIF($G$5:$G$204,"&gt;245")</f>
        <v>0</v>
      </c>
      <c r="U54" s="6">
        <f>COUNTIF($H$5:$H$204,"&gt;245")</f>
        <v>0</v>
      </c>
      <c r="V54" s="6">
        <f>COUNTIF($I$5:$I$204,"&gt;245")</f>
        <v>0</v>
      </c>
      <c r="W54" s="6">
        <f>COUNTIF($J$5:$J$204,"&gt;245")</f>
        <v>0</v>
      </c>
      <c r="Z54">
        <f t="shared" si="4"/>
        <v>0</v>
      </c>
      <c r="AA54">
        <f t="shared" si="5"/>
        <v>20</v>
      </c>
      <c r="AB54">
        <f t="shared" si="6"/>
        <v>98.5</v>
      </c>
      <c r="AC54">
        <f t="shared" si="7"/>
        <v>4.5</v>
      </c>
      <c r="AD54">
        <f t="shared" si="8"/>
        <v>0</v>
      </c>
      <c r="AE54">
        <f t="shared" si="9"/>
        <v>0</v>
      </c>
      <c r="AF54">
        <f t="shared" si="10"/>
        <v>0</v>
      </c>
      <c r="AG54">
        <f t="shared" si="11"/>
        <v>0</v>
      </c>
      <c r="AH54">
        <f t="shared" si="12"/>
        <v>0</v>
      </c>
      <c r="AL54">
        <f>AL$2*NORMSDIST(((LN($M54*AL$1)-LN('balance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4">
        <f>AM$2*NORMSDIST(((LN($M54*AM$1)-LN('balance sheet'!$B$6)-'PK parameters (simulated)'!$D$3+'PK parameters (simulated)'!$A$3))/SQRT('PK parameters (simulated)'!$A$2*'PK parameters (simulated)'!$A$2+'PK parameters (simulated)'!$D$2*'PK parameters (simulated)'!$D$2))</f>
        <v>4.172718596207048E-08</v>
      </c>
      <c r="AN54">
        <f>AN$2*NORMSDIST(((LN($M54*AN$1)-LN('balance sheet'!$B$6)-'PK parameters (simulated)'!$D$3+'PK parameters (simulated)'!$A$3))/SQRT('PK parameters (simulated)'!$A$2*'PK parameters (simulated)'!$A$2+'PK parameters (simulated)'!$D$2*'PK parameters (simulated)'!$D$2))</f>
        <v>0.017904830592640364</v>
      </c>
      <c r="AO54">
        <f>AO$2*NORMSDIST(((LN($M54*AO$1)-LN('balance sheet'!$B$6)-'PK parameters (simulated)'!$D$3+'PK parameters (simulated)'!$A$3))/SQRT('PK parameters (simulated)'!$A$2*'PK parameters (simulated)'!$A$2+'PK parameters (simulated)'!$D$2*'PK parameters (simulated)'!$D$2))</f>
        <v>0.2721914136284703</v>
      </c>
      <c r="AP54">
        <f>AP$2*NORMSDIST(((LN($M54*AP$1)-LN('balance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4">
        <f>AQ$2*NORMSDIST(((LN($M54*AQ$1)-LN('balance sheet'!$B$6)-'PK parameters (simulated)'!$D$3+'PK parameters (simulated)'!$A$3))/SQRT('PK parameters (simulated)'!$A$2*'PK parameters (simulated)'!$A$2+'PK parameters (simulated)'!$D$2*'PK parameters (simulated)'!$D$2))</f>
        <v>0.0999999999999982</v>
      </c>
      <c r="AR54">
        <f>AR$2*NORMSDIST(((LN($M54*AR$1)-LN('balance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4">
        <f>AS$2*NORMSDIST(((LN($M54*AS$1)-LN('balance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4">
        <f>AT$2*NORMSDIST(((LN($M54*AT$1)-LN('balance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4">
        <f t="shared" si="15"/>
        <v>0.6099037140517052</v>
      </c>
    </row>
    <row r="55" spans="2:47" ht="12.75">
      <c r="B55">
        <f>'PK parameters (simulated)'!$F54/'PK PD AUCMIC'!B$1</f>
        <v>1166.5126835449275</v>
      </c>
      <c r="C55">
        <f>'PK parameters (simulated)'!$F54/'PK PD AUCMIC'!C$1</f>
        <v>583.2563417724638</v>
      </c>
      <c r="D55">
        <f>'PK parameters (simulated)'!$F54/'PK PD AUCMIC'!D$1</f>
        <v>291.6281708862319</v>
      </c>
      <c r="E55">
        <f>'PK parameters (simulated)'!$F54/'PK PD AUCMIC'!E$1</f>
        <v>145.81408544311594</v>
      </c>
      <c r="F55">
        <f>'PK parameters (simulated)'!$F54/'PK PD AUCMIC'!F$1</f>
        <v>72.90704272155797</v>
      </c>
      <c r="G55">
        <f>'PK parameters (simulated)'!$F54/'PK PD AUCMIC'!G$1</f>
        <v>36.453521360778986</v>
      </c>
      <c r="H55">
        <f>'PK parameters (simulated)'!$F54/'PK PD AUCMIC'!H$1</f>
        <v>18.226760680389493</v>
      </c>
      <c r="I55">
        <f>'PK parameters (simulated)'!$F54/'PK PD AUCMIC'!I$1</f>
        <v>9.113380340194746</v>
      </c>
      <c r="J55">
        <f>'PK parameters (simulated)'!$F54/'PK PD AUCMIC'!J$1</f>
        <v>4.556690170097373</v>
      </c>
      <c r="M55">
        <f t="shared" si="13"/>
        <v>250</v>
      </c>
      <c r="N55" s="3">
        <f t="shared" si="3"/>
        <v>0.602</v>
      </c>
      <c r="O55" s="6">
        <f>COUNTIF($B$5:$B$204,"&gt;250")</f>
        <v>200</v>
      </c>
      <c r="P55" s="6">
        <f>COUNTIF($C$5:$C$204,"&gt;250")</f>
        <v>200</v>
      </c>
      <c r="Q55" s="6">
        <f>COUNTIF($D$5:$D$204,"&gt;250")</f>
        <v>193</v>
      </c>
      <c r="R55" s="6">
        <f>COUNTIF($E$5:$E$204,"&gt;250")</f>
        <v>13</v>
      </c>
      <c r="S55" s="6">
        <f>COUNTIF($F$5:$F$204,"&gt;250")</f>
        <v>0</v>
      </c>
      <c r="T55" s="6">
        <f>COUNTIF($G$5:$G$204,"&gt;250")</f>
        <v>0</v>
      </c>
      <c r="U55" s="6">
        <f>COUNTIF($H$5:$H$204,"&gt;250")</f>
        <v>0</v>
      </c>
      <c r="V55" s="6">
        <f>COUNTIF($I$5:$I$204,"&gt;250")</f>
        <v>0</v>
      </c>
      <c r="W55" s="6">
        <f>COUNTIF($J$5:$J$204,"&gt;250")</f>
        <v>0</v>
      </c>
      <c r="Z55">
        <f t="shared" si="4"/>
        <v>0</v>
      </c>
      <c r="AA55">
        <f t="shared" si="5"/>
        <v>20</v>
      </c>
      <c r="AB55">
        <f t="shared" si="6"/>
        <v>96.5</v>
      </c>
      <c r="AC55">
        <f t="shared" si="7"/>
        <v>3.9</v>
      </c>
      <c r="AD55">
        <f t="shared" si="8"/>
        <v>0</v>
      </c>
      <c r="AE55">
        <f t="shared" si="9"/>
        <v>0</v>
      </c>
      <c r="AF55">
        <f t="shared" si="10"/>
        <v>0</v>
      </c>
      <c r="AG55">
        <f t="shared" si="11"/>
        <v>0</v>
      </c>
      <c r="AH55">
        <f t="shared" si="12"/>
        <v>0</v>
      </c>
      <c r="AL55">
        <f>AL$2*NORMSDIST(((LN($M55*AL$1)-LN('balance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5">
        <f>AM$2*NORMSDIST(((LN($M55*AM$1)-LN('balance sheet'!$B$6)-'PK parameters (simulated)'!$D$3+'PK parameters (simulated)'!$A$3))/SQRT('PK parameters (simulated)'!$A$2*'PK parameters (simulated)'!$A$2+'PK parameters (simulated)'!$D$2*'PK parameters (simulated)'!$D$2))</f>
        <v>6.623088767421237E-08</v>
      </c>
      <c r="AN55">
        <f>AN$2*NORMSDIST(((LN($M55*AN$1)-LN('balance sheet'!$B$6)-'PK parameters (simulated)'!$D$3+'PK parameters (simulated)'!$A$3))/SQRT('PK parameters (simulated)'!$A$2*'PK parameters (simulated)'!$A$2+'PK parameters (simulated)'!$D$2*'PK parameters (simulated)'!$D$2))</f>
        <v>0.02179694730054338</v>
      </c>
      <c r="AO55">
        <f>AO$2*NORMSDIST(((LN($M55*AO$1)-LN('balance sheet'!$B$6)-'PK parameters (simulated)'!$D$3+'PK parameters (simulated)'!$A$3))/SQRT('PK parameters (simulated)'!$A$2*'PK parameters (simulated)'!$A$2+'PK parameters (simulated)'!$D$2*'PK parameters (simulated)'!$D$2))</f>
        <v>0.27645935295895546</v>
      </c>
      <c r="AP55">
        <f>AP$2*NORMSDIST(((LN($M55*AP$1)-LN('balance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5">
        <f>AQ$2*NORMSDIST(((LN($M55*AQ$1)-LN('balance sheet'!$B$6)-'PK parameters (simulated)'!$D$3+'PK parameters (simulated)'!$A$3))/SQRT('PK parameters (simulated)'!$A$2*'PK parameters (simulated)'!$A$2+'PK parameters (simulated)'!$D$2*'PK parameters (simulated)'!$D$2))</f>
        <v>0.09999999999999912</v>
      </c>
      <c r="AR55">
        <f>AR$2*NORMSDIST(((LN($M55*AR$1)-LN('balance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5">
        <f>AS$2*NORMSDIST(((LN($M55*AS$1)-LN('balance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5">
        <f>AT$2*NORMSDIST(((LN($M55*AT$1)-LN('balance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5">
        <f t="shared" si="15"/>
        <v>0.6017436335096144</v>
      </c>
    </row>
    <row r="56" spans="2:47" ht="12.75">
      <c r="B56">
        <f>'PK parameters (simulated)'!$F55/'PK PD AUCMIC'!B$1</f>
        <v>1537.837809894113</v>
      </c>
      <c r="C56">
        <f>'PK parameters (simulated)'!$F55/'PK PD AUCMIC'!C$1</f>
        <v>768.9189049470565</v>
      </c>
      <c r="D56">
        <f>'PK parameters (simulated)'!$F55/'PK PD AUCMIC'!D$1</f>
        <v>384.45945247352824</v>
      </c>
      <c r="E56">
        <f>'PK parameters (simulated)'!$F55/'PK PD AUCMIC'!E$1</f>
        <v>192.22972623676412</v>
      </c>
      <c r="F56">
        <f>'PK parameters (simulated)'!$F55/'PK PD AUCMIC'!F$1</f>
        <v>96.11486311838206</v>
      </c>
      <c r="G56">
        <f>'PK parameters (simulated)'!$F55/'PK PD AUCMIC'!G$1</f>
        <v>48.05743155919103</v>
      </c>
      <c r="H56">
        <f>'PK parameters (simulated)'!$F55/'PK PD AUCMIC'!H$1</f>
        <v>24.028715779595515</v>
      </c>
      <c r="I56">
        <f>'PK parameters (simulated)'!$F55/'PK PD AUCMIC'!I$1</f>
        <v>12.014357889797758</v>
      </c>
      <c r="J56">
        <f>'PK parameters (simulated)'!$F55/'PK PD AUCMIC'!J$1</f>
        <v>6.007178944898879</v>
      </c>
      <c r="M56">
        <f t="shared" si="13"/>
        <v>255</v>
      </c>
      <c r="N56" s="3">
        <f t="shared" si="3"/>
        <v>0.598</v>
      </c>
      <c r="O56" s="6">
        <f>COUNTIF($B$5:$B$204,"&gt;255")</f>
        <v>200</v>
      </c>
      <c r="P56" s="6">
        <f>COUNTIF($C$5:$C$204,"&gt;255")</f>
        <v>200</v>
      </c>
      <c r="Q56" s="6">
        <f>COUNTIF($D$5:$D$204,"&gt;255")</f>
        <v>192</v>
      </c>
      <c r="R56" s="6">
        <f>COUNTIF($E$5:$E$204,"&gt;255")</f>
        <v>12</v>
      </c>
      <c r="S56" s="6">
        <f>COUNTIF($F$5:$F$204,"&gt;255")</f>
        <v>0</v>
      </c>
      <c r="T56" s="6">
        <f>COUNTIF($G$5:$G$204,"&gt;255")</f>
        <v>0</v>
      </c>
      <c r="U56" s="6">
        <f>COUNTIF($H$5:$H$204,"&gt;255")</f>
        <v>0</v>
      </c>
      <c r="V56" s="6">
        <f>COUNTIF($I$5:$I$204,"&gt;255")</f>
        <v>0</v>
      </c>
      <c r="W56" s="6">
        <f>COUNTIF($J$5:$J$204,"&gt;255")</f>
        <v>0</v>
      </c>
      <c r="Z56">
        <f t="shared" si="4"/>
        <v>0</v>
      </c>
      <c r="AA56">
        <f t="shared" si="5"/>
        <v>20</v>
      </c>
      <c r="AB56">
        <f t="shared" si="6"/>
        <v>96</v>
      </c>
      <c r="AC56">
        <f t="shared" si="7"/>
        <v>3.5999999999999996</v>
      </c>
      <c r="AD56">
        <f t="shared" si="8"/>
        <v>0</v>
      </c>
      <c r="AE56">
        <f t="shared" si="9"/>
        <v>0</v>
      </c>
      <c r="AF56">
        <f t="shared" si="10"/>
        <v>0</v>
      </c>
      <c r="AG56">
        <f t="shared" si="11"/>
        <v>0</v>
      </c>
      <c r="AH56">
        <f t="shared" si="12"/>
        <v>0</v>
      </c>
      <c r="AL56">
        <f>AL$2*NORMSDIST(((LN($M56*AL$1)-LN('balance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6">
        <f>AM$2*NORMSDIST(((LN($M56*AM$1)-LN('balance sheet'!$B$6)-'PK parameters (simulated)'!$D$3+'PK parameters (simulated)'!$A$3))/SQRT('PK parameters (simulated)'!$A$2*'PK parameters (simulated)'!$A$2+'PK parameters (simulated)'!$D$2*'PK parameters (simulated)'!$D$2))</f>
        <v>1.033603714839515E-07</v>
      </c>
      <c r="AN56">
        <f>AN$2*NORMSDIST(((LN($M56*AN$1)-LN('balance sheet'!$B$6)-'PK parameters (simulated)'!$D$3+'PK parameters (simulated)'!$A$3))/SQRT('PK parameters (simulated)'!$A$2*'PK parameters (simulated)'!$A$2+'PK parameters (simulated)'!$D$2*'PK parameters (simulated)'!$D$2))</f>
        <v>0.02624804563765576</v>
      </c>
      <c r="AO56">
        <f>AO$2*NORMSDIST(((LN($M56*AO$1)-LN('balance sheet'!$B$6)-'PK parameters (simulated)'!$D$3+'PK parameters (simulated)'!$A$3))/SQRT('PK parameters (simulated)'!$A$2*'PK parameters (simulated)'!$A$2+'PK parameters (simulated)'!$D$2*'PK parameters (simulated)'!$D$2))</f>
        <v>0.2801417445294123</v>
      </c>
      <c r="AP56">
        <f>AP$2*NORMSDIST(((LN($M56*AP$1)-LN('balance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6">
        <f>AQ$2*NORMSDIST(((LN($M56*AQ$1)-LN('balance sheet'!$B$6)-'PK parameters (simulated)'!$D$3+'PK parameters (simulated)'!$A$3))/SQRT('PK parameters (simulated)'!$A$2*'PK parameters (simulated)'!$A$2+'PK parameters (simulated)'!$D$2*'PK parameters (simulated)'!$D$2))</f>
        <v>0.09999999999999956</v>
      </c>
      <c r="AR56">
        <f>AR$2*NORMSDIST(((LN($M56*AR$1)-LN('balance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6">
        <f>AS$2*NORMSDIST(((LN($M56*AS$1)-LN('balance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6">
        <f>AT$2*NORMSDIST(((LN($M56*AT$1)-LN('balance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6">
        <f t="shared" si="15"/>
        <v>0.5936101064725609</v>
      </c>
    </row>
    <row r="57" spans="2:47" ht="12.75">
      <c r="B57">
        <f>'PK parameters (simulated)'!$F56/'PK PD AUCMIC'!B$1</f>
        <v>1336.7792356585312</v>
      </c>
      <c r="C57">
        <f>'PK parameters (simulated)'!$F56/'PK PD AUCMIC'!C$1</f>
        <v>668.3896178292656</v>
      </c>
      <c r="D57">
        <f>'PK parameters (simulated)'!$F56/'PK PD AUCMIC'!D$1</f>
        <v>334.1948089146328</v>
      </c>
      <c r="E57">
        <f>'PK parameters (simulated)'!$F56/'PK PD AUCMIC'!E$1</f>
        <v>167.0974044573164</v>
      </c>
      <c r="F57">
        <f>'PK parameters (simulated)'!$F56/'PK PD AUCMIC'!F$1</f>
        <v>83.5487022286582</v>
      </c>
      <c r="G57">
        <f>'PK parameters (simulated)'!$F56/'PK PD AUCMIC'!G$1</f>
        <v>41.7743511143291</v>
      </c>
      <c r="H57">
        <f>'PK parameters (simulated)'!$F56/'PK PD AUCMIC'!H$1</f>
        <v>20.88717555716455</v>
      </c>
      <c r="I57">
        <f>'PK parameters (simulated)'!$F56/'PK PD AUCMIC'!I$1</f>
        <v>10.443587778582275</v>
      </c>
      <c r="J57">
        <f>'PK parameters (simulated)'!$F56/'PK PD AUCMIC'!J$1</f>
        <v>5.2217938892911375</v>
      </c>
      <c r="M57">
        <f t="shared" si="13"/>
        <v>260</v>
      </c>
      <c r="N57" s="3">
        <f t="shared" si="3"/>
        <v>0.591</v>
      </c>
      <c r="O57" s="6">
        <f>COUNTIF($B$5:$B$204,"&gt;260")</f>
        <v>200</v>
      </c>
      <c r="P57" s="6">
        <f>COUNTIF($C$5:$C$204,"&gt;260")</f>
        <v>200</v>
      </c>
      <c r="Q57" s="6">
        <f>COUNTIF($D$5:$D$204,"&gt;260")</f>
        <v>191</v>
      </c>
      <c r="R57" s="6">
        <f>COUNTIF($E$5:$E$204,"&gt;260")</f>
        <v>9</v>
      </c>
      <c r="S57" s="6">
        <f>COUNTIF($F$5:$F$204,"&gt;260")</f>
        <v>0</v>
      </c>
      <c r="T57" s="6">
        <f>COUNTIF($G$5:$G$204,"&gt;260")</f>
        <v>0</v>
      </c>
      <c r="U57" s="6">
        <f>COUNTIF($H$5:$H$204,"&gt;260")</f>
        <v>0</v>
      </c>
      <c r="V57" s="6">
        <f>COUNTIF($I$5:$I$204,"&gt;260")</f>
        <v>0</v>
      </c>
      <c r="W57" s="6">
        <f>COUNTIF($J$5:$J$204,"&gt;260")</f>
        <v>0</v>
      </c>
      <c r="Z57">
        <f t="shared" si="4"/>
        <v>0</v>
      </c>
      <c r="AA57">
        <f t="shared" si="5"/>
        <v>20</v>
      </c>
      <c r="AB57">
        <f t="shared" si="6"/>
        <v>95.5</v>
      </c>
      <c r="AC57">
        <f t="shared" si="7"/>
        <v>2.6999999999999997</v>
      </c>
      <c r="AD57">
        <f t="shared" si="8"/>
        <v>0</v>
      </c>
      <c r="AE57">
        <f t="shared" si="9"/>
        <v>0</v>
      </c>
      <c r="AF57">
        <f t="shared" si="10"/>
        <v>0</v>
      </c>
      <c r="AG57">
        <f t="shared" si="11"/>
        <v>0</v>
      </c>
      <c r="AH57">
        <f t="shared" si="12"/>
        <v>0</v>
      </c>
      <c r="AL57">
        <f>AL$2*NORMSDIST(((LN($M57*AL$1)-LN('balance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7">
        <f>AM$2*NORMSDIST(((LN($M57*AM$1)-LN('balance sheet'!$B$6)-'PK parameters (simulated)'!$D$3+'PK parameters (simulated)'!$A$3))/SQRT('PK parameters (simulated)'!$A$2*'PK parameters (simulated)'!$A$2+'PK parameters (simulated)'!$D$2*'PK parameters (simulated)'!$D$2))</f>
        <v>1.5872794387750135E-07</v>
      </c>
      <c r="AN57">
        <f>AN$2*NORMSDIST(((LN($M57*AN$1)-LN('balance sheet'!$B$6)-'PK parameters (simulated)'!$D$3+'PK parameters (simulated)'!$A$3))/SQRT('PK parameters (simulated)'!$A$2*'PK parameters (simulated)'!$A$2+'PK parameters (simulated)'!$D$2*'PK parameters (simulated)'!$D$2))</f>
        <v>0.03128514735024657</v>
      </c>
      <c r="AO57">
        <f>AO$2*NORMSDIST(((LN($M57*AO$1)-LN('balance sheet'!$B$6)-'PK parameters (simulated)'!$D$3+'PK parameters (simulated)'!$A$3))/SQRT('PK parameters (simulated)'!$A$2*'PK parameters (simulated)'!$A$2+'PK parameters (simulated)'!$D$2*'PK parameters (simulated)'!$D$2))</f>
        <v>0.28330305796183514</v>
      </c>
      <c r="AP57">
        <f>AP$2*NORMSDIST(((LN($M57*AP$1)-LN('balance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7">
        <f>AQ$2*NORMSDIST(((LN($M57*AQ$1)-LN('balance sheet'!$B$6)-'PK parameters (simulated)'!$D$3+'PK parameters (simulated)'!$A$3))/SQRT('PK parameters (simulated)'!$A$2*'PK parameters (simulated)'!$A$2+'PK parameters (simulated)'!$D$2*'PK parameters (simulated)'!$D$2))</f>
        <v>0.09999999999999978</v>
      </c>
      <c r="AR57">
        <f>AR$2*NORMSDIST(((LN($M57*AR$1)-LN('balance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7">
        <f>AS$2*NORMSDIST(((LN($M57*AS$1)-LN('balance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7">
        <f>AT$2*NORMSDIST(((LN($M57*AT$1)-LN('balance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7">
        <f t="shared" si="15"/>
        <v>0.5854116359599746</v>
      </c>
    </row>
    <row r="58" spans="2:47" ht="12.75">
      <c r="B58">
        <f>'PK parameters (simulated)'!$F57/'PK PD AUCMIC'!B$1</f>
        <v>1358.6380948330132</v>
      </c>
      <c r="C58">
        <f>'PK parameters (simulated)'!$F57/'PK PD AUCMIC'!C$1</f>
        <v>679.3190474165066</v>
      </c>
      <c r="D58">
        <f>'PK parameters (simulated)'!$F57/'PK PD AUCMIC'!D$1</f>
        <v>339.6595237082533</v>
      </c>
      <c r="E58">
        <f>'PK parameters (simulated)'!$F57/'PK PD AUCMIC'!E$1</f>
        <v>169.82976185412664</v>
      </c>
      <c r="F58">
        <f>'PK parameters (simulated)'!$F57/'PK PD AUCMIC'!F$1</f>
        <v>84.91488092706332</v>
      </c>
      <c r="G58">
        <f>'PK parameters (simulated)'!$F57/'PK PD AUCMIC'!G$1</f>
        <v>42.45744046353166</v>
      </c>
      <c r="H58">
        <f>'PK parameters (simulated)'!$F57/'PK PD AUCMIC'!H$1</f>
        <v>21.22872023176583</v>
      </c>
      <c r="I58">
        <f>'PK parameters (simulated)'!$F57/'PK PD AUCMIC'!I$1</f>
        <v>10.614360115882915</v>
      </c>
      <c r="J58">
        <f>'PK parameters (simulated)'!$F57/'PK PD AUCMIC'!J$1</f>
        <v>5.307180057941458</v>
      </c>
      <c r="M58">
        <f t="shared" si="13"/>
        <v>265</v>
      </c>
      <c r="N58" s="3">
        <f t="shared" si="3"/>
        <v>0.5870000000000001</v>
      </c>
      <c r="O58" s="6">
        <f>COUNTIF($B$5:$B$204,"&gt;265")</f>
        <v>200</v>
      </c>
      <c r="P58" s="6">
        <f>COUNTIF($C$5:$C$204,"&gt;265")</f>
        <v>200</v>
      </c>
      <c r="Q58" s="6">
        <f>COUNTIF($D$5:$D$204,"&gt;265")</f>
        <v>190</v>
      </c>
      <c r="R58" s="6">
        <f>COUNTIF($E$5:$E$204,"&gt;265")</f>
        <v>8</v>
      </c>
      <c r="S58" s="6">
        <f>COUNTIF($F$5:$F$204,"&gt;265")</f>
        <v>0</v>
      </c>
      <c r="T58" s="6">
        <f>COUNTIF($G$5:$G$204,"&gt;265")</f>
        <v>0</v>
      </c>
      <c r="U58" s="6">
        <f>COUNTIF($H$5:$H$204,"&gt;265")</f>
        <v>0</v>
      </c>
      <c r="V58" s="6">
        <f>COUNTIF($I$5:$I$204,"&gt;265")</f>
        <v>0</v>
      </c>
      <c r="W58" s="6">
        <f>COUNTIF($J$5:$J$204,"&gt;265")</f>
        <v>0</v>
      </c>
      <c r="Z58">
        <f t="shared" si="4"/>
        <v>0</v>
      </c>
      <c r="AA58">
        <f t="shared" si="5"/>
        <v>20</v>
      </c>
      <c r="AB58">
        <f t="shared" si="6"/>
        <v>95</v>
      </c>
      <c r="AC58">
        <f t="shared" si="7"/>
        <v>2.4</v>
      </c>
      <c r="AD58">
        <f t="shared" si="8"/>
        <v>0</v>
      </c>
      <c r="AE58">
        <f t="shared" si="9"/>
        <v>0</v>
      </c>
      <c r="AF58">
        <f t="shared" si="10"/>
        <v>0</v>
      </c>
      <c r="AG58">
        <f t="shared" si="11"/>
        <v>0</v>
      </c>
      <c r="AH58">
        <f t="shared" si="12"/>
        <v>0</v>
      </c>
      <c r="AL58">
        <f>AL$2*NORMSDIST(((LN($M58*AL$1)-LN('balance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8">
        <f>AM$2*NORMSDIST(((LN($M58*AM$1)-LN('balance sheet'!$B$6)-'PK parameters (simulated)'!$D$3+'PK parameters (simulated)'!$A$3))/SQRT('PK parameters (simulated)'!$A$2*'PK parameters (simulated)'!$A$2+'PK parameters (simulated)'!$D$2*'PK parameters (simulated)'!$D$2))</f>
        <v>2.400433457117046E-07</v>
      </c>
      <c r="AN58">
        <f>AN$2*NORMSDIST(((LN($M58*AN$1)-LN('balance sheet'!$B$6)-'PK parameters (simulated)'!$D$3+'PK parameters (simulated)'!$A$3))/SQRT('PK parameters (simulated)'!$A$2*'PK parameters (simulated)'!$A$2+'PK parameters (simulated)'!$D$2*'PK parameters (simulated)'!$D$2))</f>
        <v>0.03692888759277202</v>
      </c>
      <c r="AO58">
        <f>AO$2*NORMSDIST(((LN($M58*AO$1)-LN('balance sheet'!$B$6)-'PK parameters (simulated)'!$D$3+'PK parameters (simulated)'!$A$3))/SQRT('PK parameters (simulated)'!$A$2*'PK parameters (simulated)'!$A$2+'PK parameters (simulated)'!$D$2*'PK parameters (simulated)'!$D$2))</f>
        <v>0.286004401807579</v>
      </c>
      <c r="AP58">
        <f>AP$2*NORMSDIST(((LN($M58*AP$1)-LN('balance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8">
        <f>AQ$2*NORMSDIST(((LN($M58*AQ$1)-LN('balance sheet'!$B$6)-'PK parameters (simulated)'!$D$3+'PK parameters (simulated)'!$A$3))/SQRT('PK parameters (simulated)'!$A$2*'PK parameters (simulated)'!$A$2+'PK parameters (simulated)'!$D$2*'PK parameters (simulated)'!$D$2))</f>
        <v>0.0999999999999999</v>
      </c>
      <c r="AR58">
        <f>AR$2*NORMSDIST(((LN($M58*AR$1)-LN('balance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8">
        <f>AS$2*NORMSDIST(((LN($M58*AS$1)-LN('balance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8">
        <f>AT$2*NORMSDIST(((LN($M58*AT$1)-LN('balance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8">
        <f t="shared" si="15"/>
        <v>0.5770664705563033</v>
      </c>
    </row>
    <row r="59" spans="2:47" ht="12.75">
      <c r="B59">
        <f>'PK parameters (simulated)'!$F58/'PK PD AUCMIC'!B$1</f>
        <v>1902.2827314601145</v>
      </c>
      <c r="C59">
        <f>'PK parameters (simulated)'!$F58/'PK PD AUCMIC'!C$1</f>
        <v>951.1413657300573</v>
      </c>
      <c r="D59">
        <f>'PK parameters (simulated)'!$F58/'PK PD AUCMIC'!D$1</f>
        <v>475.57068286502863</v>
      </c>
      <c r="E59">
        <f>'PK parameters (simulated)'!$F58/'PK PD AUCMIC'!E$1</f>
        <v>237.78534143251431</v>
      </c>
      <c r="F59">
        <f>'PK parameters (simulated)'!$F58/'PK PD AUCMIC'!F$1</f>
        <v>118.89267071625716</v>
      </c>
      <c r="G59">
        <f>'PK parameters (simulated)'!$F58/'PK PD AUCMIC'!G$1</f>
        <v>59.44633535812858</v>
      </c>
      <c r="H59">
        <f>'PK parameters (simulated)'!$F58/'PK PD AUCMIC'!H$1</f>
        <v>29.72316767906429</v>
      </c>
      <c r="I59">
        <f>'PK parameters (simulated)'!$F58/'PK PD AUCMIC'!I$1</f>
        <v>14.861583839532145</v>
      </c>
      <c r="J59">
        <f>'PK parameters (simulated)'!$F58/'PK PD AUCMIC'!J$1</f>
        <v>7.430791919766072</v>
      </c>
      <c r="M59">
        <f t="shared" si="13"/>
        <v>270</v>
      </c>
      <c r="N59" s="3">
        <f t="shared" si="3"/>
        <v>0.5755</v>
      </c>
      <c r="O59" s="6">
        <f>COUNTIF($B$5:$B$204,"&gt;270")</f>
        <v>200</v>
      </c>
      <c r="P59" s="6">
        <f>COUNTIF($C$5:$C$204,"&gt;270")</f>
        <v>200</v>
      </c>
      <c r="Q59" s="6">
        <f>COUNTIF($D$5:$D$204,"&gt;270")</f>
        <v>186</v>
      </c>
      <c r="R59" s="6">
        <f>COUNTIF($E$5:$E$204,"&gt;270")</f>
        <v>7</v>
      </c>
      <c r="S59" s="6">
        <f>COUNTIF($F$5:$F$204,"&gt;270")</f>
        <v>0</v>
      </c>
      <c r="T59" s="6">
        <f>COUNTIF($G$5:$G$204,"&gt;270")</f>
        <v>0</v>
      </c>
      <c r="U59" s="6">
        <f>COUNTIF($H$5:$H$204,"&gt;270")</f>
        <v>0</v>
      </c>
      <c r="V59" s="6">
        <f>COUNTIF($I$5:$I$204,"&gt;270")</f>
        <v>0</v>
      </c>
      <c r="W59" s="6">
        <f>COUNTIF($J$5:$J$204,"&gt;270")</f>
        <v>0</v>
      </c>
      <c r="Z59">
        <f t="shared" si="4"/>
        <v>0</v>
      </c>
      <c r="AA59">
        <f t="shared" si="5"/>
        <v>20</v>
      </c>
      <c r="AB59">
        <f t="shared" si="6"/>
        <v>93</v>
      </c>
      <c r="AC59">
        <f t="shared" si="7"/>
        <v>2.1</v>
      </c>
      <c r="AD59">
        <f t="shared" si="8"/>
        <v>0</v>
      </c>
      <c r="AE59">
        <f t="shared" si="9"/>
        <v>0</v>
      </c>
      <c r="AF59">
        <f t="shared" si="10"/>
        <v>0</v>
      </c>
      <c r="AG59">
        <f t="shared" si="11"/>
        <v>0</v>
      </c>
      <c r="AH59">
        <f t="shared" si="12"/>
        <v>0</v>
      </c>
      <c r="AL59">
        <f>AL$2*NORMSDIST(((LN($M59*AL$1)-LN('balance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59">
        <f>AM$2*NORMSDIST(((LN($M59*AM$1)-LN('balance sheet'!$B$6)-'PK parameters (simulated)'!$D$3+'PK parameters (simulated)'!$A$3))/SQRT('PK parameters (simulated)'!$A$2*'PK parameters (simulated)'!$A$2+'PK parameters (simulated)'!$D$2*'PK parameters (simulated)'!$D$2))</f>
        <v>3.5774463198468E-07</v>
      </c>
      <c r="AN59">
        <f>AN$2*NORMSDIST(((LN($M59*AN$1)-LN('balance sheet'!$B$6)-'PK parameters (simulated)'!$D$3+'PK parameters (simulated)'!$A$3))/SQRT('PK parameters (simulated)'!$A$2*'PK parameters (simulated)'!$A$2+'PK parameters (simulated)'!$D$2*'PK parameters (simulated)'!$D$2))</f>
        <v>0.043192871681873024</v>
      </c>
      <c r="AO59">
        <f>AO$2*NORMSDIST(((LN($M59*AO$1)-LN('balance sheet'!$B$6)-'PK parameters (simulated)'!$D$3+'PK parameters (simulated)'!$A$3))/SQRT('PK parameters (simulated)'!$A$2*'PK parameters (simulated)'!$A$2+'PK parameters (simulated)'!$D$2*'PK parameters (simulated)'!$D$2))</f>
        <v>0.2883026922980704</v>
      </c>
      <c r="AP59">
        <f>AP$2*NORMSDIST(((LN($M59*AP$1)-LN('balance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59">
        <f>AQ$2*NORMSDIST(((LN($M59*AQ$1)-LN('balance sheet'!$B$6)-'PK parameters (simulated)'!$D$3+'PK parameters (simulated)'!$A$3))/SQRT('PK parameters (simulated)'!$A$2*'PK parameters (simulated)'!$A$2+'PK parameters (simulated)'!$D$2*'PK parameters (simulated)'!$D$2))</f>
        <v>0.09999999999999995</v>
      </c>
      <c r="AR59">
        <f>AR$2*NORMSDIST(((LN($M59*AR$1)-LN('balance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59">
        <f>AS$2*NORMSDIST(((LN($M59*AS$1)-LN('balance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59">
        <f>AT$2*NORMSDIST(((LN($M59*AT$1)-LN('balance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59">
        <f t="shared" si="15"/>
        <v>0.5685040782754247</v>
      </c>
    </row>
    <row r="60" spans="2:47" ht="12.75">
      <c r="B60">
        <f>'PK parameters (simulated)'!$F59/'PK PD AUCMIC'!B$1</f>
        <v>2058.199125633549</v>
      </c>
      <c r="C60">
        <f>'PK parameters (simulated)'!$F59/'PK PD AUCMIC'!C$1</f>
        <v>1029.0995628167746</v>
      </c>
      <c r="D60">
        <f>'PK parameters (simulated)'!$F59/'PK PD AUCMIC'!D$1</f>
        <v>514.5497814083873</v>
      </c>
      <c r="E60">
        <f>'PK parameters (simulated)'!$F59/'PK PD AUCMIC'!E$1</f>
        <v>257.27489070419364</v>
      </c>
      <c r="F60">
        <f>'PK parameters (simulated)'!$F59/'PK PD AUCMIC'!F$1</f>
        <v>128.63744535209682</v>
      </c>
      <c r="G60">
        <f>'PK parameters (simulated)'!$F59/'PK PD AUCMIC'!G$1</f>
        <v>64.31872267604841</v>
      </c>
      <c r="H60">
        <f>'PK parameters (simulated)'!$F59/'PK PD AUCMIC'!H$1</f>
        <v>32.159361338024205</v>
      </c>
      <c r="I60">
        <f>'PK parameters (simulated)'!$F59/'PK PD AUCMIC'!I$1</f>
        <v>16.079680669012102</v>
      </c>
      <c r="J60">
        <f>'PK parameters (simulated)'!$F59/'PK PD AUCMIC'!J$1</f>
        <v>8.039840334506051</v>
      </c>
      <c r="M60">
        <f t="shared" si="13"/>
        <v>275</v>
      </c>
      <c r="N60" s="3">
        <f t="shared" si="3"/>
        <v>0.565</v>
      </c>
      <c r="O60" s="6">
        <f>COUNTIF($B$5:$B$204,"&gt;275")</f>
        <v>200</v>
      </c>
      <c r="P60" s="6">
        <f>COUNTIF($C$5:$C$204,"&gt;275")</f>
        <v>200</v>
      </c>
      <c r="Q60" s="6">
        <f>COUNTIF($D$5:$D$204,"&gt;275")</f>
        <v>183</v>
      </c>
      <c r="R60" s="6">
        <f>COUNTIF($E$5:$E$204,"&gt;275")</f>
        <v>5</v>
      </c>
      <c r="S60" s="6">
        <f>COUNTIF($F$5:$F$204,"&gt;275")</f>
        <v>0</v>
      </c>
      <c r="T60" s="6">
        <f>COUNTIF($G$5:$G$204,"&gt;275")</f>
        <v>0</v>
      </c>
      <c r="U60" s="6">
        <f>COUNTIF($H$5:$H$204,"&gt;275")</f>
        <v>0</v>
      </c>
      <c r="V60" s="6">
        <f>COUNTIF($I$5:$I$204,"&gt;275")</f>
        <v>0</v>
      </c>
      <c r="W60" s="6">
        <f>COUNTIF($J$5:$J$204,"&gt;275")</f>
        <v>0</v>
      </c>
      <c r="Z60">
        <f t="shared" si="4"/>
        <v>0</v>
      </c>
      <c r="AA60">
        <f t="shared" si="5"/>
        <v>20</v>
      </c>
      <c r="AB60">
        <f t="shared" si="6"/>
        <v>91.5</v>
      </c>
      <c r="AC60">
        <f t="shared" si="7"/>
        <v>1.5</v>
      </c>
      <c r="AD60">
        <f t="shared" si="8"/>
        <v>0</v>
      </c>
      <c r="AE60">
        <f t="shared" si="9"/>
        <v>0</v>
      </c>
      <c r="AF60">
        <f t="shared" si="10"/>
        <v>0</v>
      </c>
      <c r="AG60">
        <f t="shared" si="11"/>
        <v>0</v>
      </c>
      <c r="AH60">
        <f t="shared" si="12"/>
        <v>0</v>
      </c>
      <c r="AL60">
        <f>AL$2*NORMSDIST(((LN($M60*AL$1)-LN('balance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0">
        <f>AM$2*NORMSDIST(((LN($M60*AM$1)-LN('balance sheet'!$B$6)-'PK parameters (simulated)'!$D$3+'PK parameters (simulated)'!$A$3))/SQRT('PK parameters (simulated)'!$A$2*'PK parameters (simulated)'!$A$2+'PK parameters (simulated)'!$D$2*'PK parameters (simulated)'!$D$2))</f>
        <v>5.257687275994628E-07</v>
      </c>
      <c r="AN60">
        <f>AN$2*NORMSDIST(((LN($M60*AN$1)-LN('balance sheet'!$B$6)-'PK parameters (simulated)'!$D$3+'PK parameters (simulated)'!$A$3))/SQRT('PK parameters (simulated)'!$A$2*'PK parameters (simulated)'!$A$2+'PK parameters (simulated)'!$D$2*'PK parameters (simulated)'!$D$2))</f>
        <v>0.05008322489864775</v>
      </c>
      <c r="AO60">
        <f>AO$2*NORMSDIST(((LN($M60*AO$1)-LN('balance sheet'!$B$6)-'PK parameters (simulated)'!$D$3+'PK parameters (simulated)'!$A$3))/SQRT('PK parameters (simulated)'!$A$2*'PK parameters (simulated)'!$A$2+'PK parameters (simulated)'!$D$2*'PK parameters (simulated)'!$D$2))</f>
        <v>0.29025016251870994</v>
      </c>
      <c r="AP60">
        <f>AP$2*NORMSDIST(((LN($M60*AP$1)-LN('balance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0">
        <f>AQ$2*NORMSDIST(((LN($M60*AQ$1)-LN('balance sheet'!$B$6)-'PK parameters (simulated)'!$D$3+'PK parameters (simulated)'!$A$3))/SQRT('PK parameters (simulated)'!$A$2*'PK parameters (simulated)'!$A$2+'PK parameters (simulated)'!$D$2*'PK parameters (simulated)'!$D$2))</f>
        <v>0.09999999999999998</v>
      </c>
      <c r="AR60">
        <f>AR$2*NORMSDIST(((LN($M60*AR$1)-LN('balance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0">
        <f>AS$2*NORMSDIST(((LN($M60*AS$1)-LN('balance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0">
        <f>AT$2*NORMSDIST(((LN($M60*AT$1)-LN('balance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0">
        <f t="shared" si="15"/>
        <v>0.5596660868139147</v>
      </c>
    </row>
    <row r="61" spans="2:47" ht="12.75">
      <c r="B61">
        <f>'PK parameters (simulated)'!$F60/'PK PD AUCMIC'!B$1</f>
        <v>1384.9058856065908</v>
      </c>
      <c r="C61">
        <f>'PK parameters (simulated)'!$F60/'PK PD AUCMIC'!C$1</f>
        <v>692.4529428032954</v>
      </c>
      <c r="D61">
        <f>'PK parameters (simulated)'!$F60/'PK PD AUCMIC'!D$1</f>
        <v>346.2264714016477</v>
      </c>
      <c r="E61">
        <f>'PK parameters (simulated)'!$F60/'PK PD AUCMIC'!E$1</f>
        <v>173.11323570082385</v>
      </c>
      <c r="F61">
        <f>'PK parameters (simulated)'!$F60/'PK PD AUCMIC'!F$1</f>
        <v>86.55661785041193</v>
      </c>
      <c r="G61">
        <f>'PK parameters (simulated)'!$F60/'PK PD AUCMIC'!G$1</f>
        <v>43.27830892520596</v>
      </c>
      <c r="H61">
        <f>'PK parameters (simulated)'!$F60/'PK PD AUCMIC'!H$1</f>
        <v>21.63915446260298</v>
      </c>
      <c r="I61">
        <f>'PK parameters (simulated)'!$F60/'PK PD AUCMIC'!I$1</f>
        <v>10.81957723130149</v>
      </c>
      <c r="J61">
        <f>'PK parameters (simulated)'!$F60/'PK PD AUCMIC'!J$1</f>
        <v>5.409788615650745</v>
      </c>
      <c r="M61">
        <f t="shared" si="13"/>
        <v>280</v>
      </c>
      <c r="N61" s="3">
        <f t="shared" si="3"/>
        <v>0.557</v>
      </c>
      <c r="O61" s="6">
        <f>COUNTIF($B$5:$B$204,"&gt;280")</f>
        <v>200</v>
      </c>
      <c r="P61" s="6">
        <f>COUNTIF($C$5:$C$204,"&gt;280")</f>
        <v>200</v>
      </c>
      <c r="Q61" s="6">
        <f>COUNTIF($D$5:$D$204,"&gt;280")</f>
        <v>181</v>
      </c>
      <c r="R61" s="6">
        <f>COUNTIF($E$5:$E$204,"&gt;280")</f>
        <v>3</v>
      </c>
      <c r="S61" s="6">
        <f>COUNTIF($F$5:$F$204,"&gt;280")</f>
        <v>0</v>
      </c>
      <c r="T61" s="6">
        <f>COUNTIF($G$5:$G$204,"&gt;280")</f>
        <v>0</v>
      </c>
      <c r="U61" s="6">
        <f>COUNTIF($H$5:$H$204,"&gt;280")</f>
        <v>0</v>
      </c>
      <c r="V61" s="6">
        <f>COUNTIF($I$5:$I$204,"&gt;280")</f>
        <v>0</v>
      </c>
      <c r="W61" s="6">
        <f>COUNTIF($J$5:$J$204,"&gt;280")</f>
        <v>0</v>
      </c>
      <c r="Z61">
        <f t="shared" si="4"/>
        <v>0</v>
      </c>
      <c r="AA61">
        <f t="shared" si="5"/>
        <v>20</v>
      </c>
      <c r="AB61">
        <f t="shared" si="6"/>
        <v>90.5</v>
      </c>
      <c r="AC61">
        <f t="shared" si="7"/>
        <v>0.8999999999999999</v>
      </c>
      <c r="AD61">
        <f t="shared" si="8"/>
        <v>0</v>
      </c>
      <c r="AE61">
        <f t="shared" si="9"/>
        <v>0</v>
      </c>
      <c r="AF61">
        <f t="shared" si="10"/>
        <v>0</v>
      </c>
      <c r="AG61">
        <f t="shared" si="11"/>
        <v>0</v>
      </c>
      <c r="AH61">
        <f t="shared" si="12"/>
        <v>0</v>
      </c>
      <c r="AL61">
        <f>AL$2*NORMSDIST(((LN($M61*AL$1)-LN('balance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1">
        <f>AM$2*NORMSDIST(((LN($M61*AM$1)-LN('balance sheet'!$B$6)-'PK parameters (simulated)'!$D$3+'PK parameters (simulated)'!$A$3))/SQRT('PK parameters (simulated)'!$A$2*'PK parameters (simulated)'!$A$2+'PK parameters (simulated)'!$D$2*'PK parameters (simulated)'!$D$2))</f>
        <v>7.624788848192843E-07</v>
      </c>
      <c r="AN61">
        <f>AN$2*NORMSDIST(((LN($M61*AN$1)-LN('balance sheet'!$B$6)-'PK parameters (simulated)'!$D$3+'PK parameters (simulated)'!$A$3))/SQRT('PK parameters (simulated)'!$A$2*'PK parameters (simulated)'!$A$2+'PK parameters (simulated)'!$D$2*'PK parameters (simulated)'!$D$2))</f>
        <v>0.057598344640187205</v>
      </c>
      <c r="AO61">
        <f>AO$2*NORMSDIST(((LN($M61*AO$1)-LN('balance sheet'!$B$6)-'PK parameters (simulated)'!$D$3+'PK parameters (simulated)'!$A$3))/SQRT('PK parameters (simulated)'!$A$2*'PK parameters (simulated)'!$A$2+'PK parameters (simulated)'!$D$2*'PK parameters (simulated)'!$D$2))</f>
        <v>0.2918941428950268</v>
      </c>
      <c r="AP61">
        <f>AP$2*NORMSDIST(((LN($M61*AP$1)-LN('balance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1">
        <f>AQ$2*NORMSDIST(((LN($M61*AQ$1)-LN('balance sheet'!$B$6)-'PK parameters (simulated)'!$D$3+'PK parameters (simulated)'!$A$3))/SQRT('PK parameters (simulated)'!$A$2*'PK parameters (simulated)'!$A$2+'PK parameters (simulated)'!$D$2*'PK parameters (simulated)'!$D$2))</f>
        <v>0.09999999999999999</v>
      </c>
      <c r="AR61">
        <f>AR$2*NORMSDIST(((LN($M61*AR$1)-LN('balance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1">
        <f>AS$2*NORMSDIST(((LN($M61*AS$1)-LN('balance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1">
        <f>AT$2*NORMSDIST(((LN($M61*AT$1)-LN('balance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1">
        <f t="shared" si="15"/>
        <v>0.5505067499859012</v>
      </c>
    </row>
    <row r="62" spans="2:47" ht="12.75">
      <c r="B62">
        <f>'PK parameters (simulated)'!$F61/'PK PD AUCMIC'!B$1</f>
        <v>1438.0576851602113</v>
      </c>
      <c r="C62">
        <f>'PK parameters (simulated)'!$F61/'PK PD AUCMIC'!C$1</f>
        <v>719.0288425801057</v>
      </c>
      <c r="D62">
        <f>'PK parameters (simulated)'!$F61/'PK PD AUCMIC'!D$1</f>
        <v>359.51442129005284</v>
      </c>
      <c r="E62">
        <f>'PK parameters (simulated)'!$F61/'PK PD AUCMIC'!E$1</f>
        <v>179.75721064502642</v>
      </c>
      <c r="F62">
        <f>'PK parameters (simulated)'!$F61/'PK PD AUCMIC'!F$1</f>
        <v>89.87860532251321</v>
      </c>
      <c r="G62">
        <f>'PK parameters (simulated)'!$F61/'PK PD AUCMIC'!G$1</f>
        <v>44.939302661256605</v>
      </c>
      <c r="H62">
        <f>'PK parameters (simulated)'!$F61/'PK PD AUCMIC'!H$1</f>
        <v>22.469651330628302</v>
      </c>
      <c r="I62">
        <f>'PK parameters (simulated)'!$F61/'PK PD AUCMIC'!I$1</f>
        <v>11.234825665314151</v>
      </c>
      <c r="J62">
        <f>'PK parameters (simulated)'!$F61/'PK PD AUCMIC'!J$1</f>
        <v>5.617412832657076</v>
      </c>
      <c r="M62">
        <f t="shared" si="13"/>
        <v>285</v>
      </c>
      <c r="N62" s="3">
        <f t="shared" si="3"/>
        <v>0.5455</v>
      </c>
      <c r="O62" s="6">
        <f>COUNTIF($B$5:$B$204,"&gt;285")</f>
        <v>200</v>
      </c>
      <c r="P62" s="6">
        <f>COUNTIF($C$5:$C$204,"&gt;285")</f>
        <v>200</v>
      </c>
      <c r="Q62" s="6">
        <f>COUNTIF($D$5:$D$204,"&gt;285")</f>
        <v>177</v>
      </c>
      <c r="R62" s="6">
        <f>COUNTIF($E$5:$E$204,"&gt;285")</f>
        <v>2</v>
      </c>
      <c r="S62" s="6">
        <f>COUNTIF($F$5:$F$204,"&gt;285")</f>
        <v>0</v>
      </c>
      <c r="T62" s="6">
        <f>COUNTIF($G$5:$G$204,"&gt;285")</f>
        <v>0</v>
      </c>
      <c r="U62" s="6">
        <f>COUNTIF($H$5:$H$204,"&gt;285")</f>
        <v>0</v>
      </c>
      <c r="V62" s="6">
        <f>COUNTIF($I$5:$I$204,"&gt;285")</f>
        <v>0</v>
      </c>
      <c r="W62" s="6">
        <f>COUNTIF($J$5:$J$204,"&gt;285")</f>
        <v>0</v>
      </c>
      <c r="Z62">
        <f t="shared" si="4"/>
        <v>0</v>
      </c>
      <c r="AA62">
        <f t="shared" si="5"/>
        <v>20</v>
      </c>
      <c r="AB62">
        <f t="shared" si="6"/>
        <v>88.5</v>
      </c>
      <c r="AC62">
        <f t="shared" si="7"/>
        <v>0.6</v>
      </c>
      <c r="AD62">
        <f t="shared" si="8"/>
        <v>0</v>
      </c>
      <c r="AE62">
        <f t="shared" si="9"/>
        <v>0</v>
      </c>
      <c r="AF62">
        <f t="shared" si="10"/>
        <v>0</v>
      </c>
      <c r="AG62">
        <f t="shared" si="11"/>
        <v>0</v>
      </c>
      <c r="AH62">
        <f t="shared" si="12"/>
        <v>0</v>
      </c>
      <c r="AL62">
        <f>AL$2*NORMSDIST(((LN($M62*AL$1)-LN('balance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2">
        <f>AM$2*NORMSDIST(((LN($M62*AM$1)-LN('balance sheet'!$B$6)-'PK parameters (simulated)'!$D$3+'PK parameters (simulated)'!$A$3))/SQRT('PK parameters (simulated)'!$A$2*'PK parameters (simulated)'!$A$2+'PK parameters (simulated)'!$D$2*'PK parameters (simulated)'!$D$2))</f>
        <v>1.091765209670914E-06</v>
      </c>
      <c r="AN62">
        <f>AN$2*NORMSDIST(((LN($M62*AN$1)-LN('balance sheet'!$B$6)-'PK parameters (simulated)'!$D$3+'PK parameters (simulated)'!$A$3))/SQRT('PK parameters (simulated)'!$A$2*'PK parameters (simulated)'!$A$2+'PK parameters (simulated)'!$D$2*'PK parameters (simulated)'!$D$2))</f>
        <v>0.06572885546853896</v>
      </c>
      <c r="AO62">
        <f>AO$2*NORMSDIST(((LN($M62*AO$1)-LN('balance sheet'!$B$6)-'PK parameters (simulated)'!$D$3+'PK parameters (simulated)'!$A$3))/SQRT('PK parameters (simulated)'!$A$2*'PK parameters (simulated)'!$A$2+'PK parameters (simulated)'!$D$2*'PK parameters (simulated)'!$D$2))</f>
        <v>0.29327705019000105</v>
      </c>
      <c r="AP62">
        <f>AP$2*NORMSDIST(((LN($M62*AP$1)-LN('balance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2">
        <f>AQ$2*NORMSDIST(((LN($M62*AQ$1)-LN('balance sheet'!$B$6)-'PK parameters (simulated)'!$D$3+'PK parameters (simulated)'!$A$3))/SQRT('PK parameters (simulated)'!$A$2*'PK parameters (simulated)'!$A$2+'PK parameters (simulated)'!$D$2*'PK parameters (simulated)'!$D$2))</f>
        <v>0.09999999999999999</v>
      </c>
      <c r="AR62">
        <f>AR$2*NORMSDIST(((LN($M62*AR$1)-LN('balance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2">
        <f>AS$2*NORMSDIST(((LN($M62*AS$1)-LN('balance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2">
        <f>AT$2*NORMSDIST(((LN($M62*AT$1)-LN('balance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2">
        <f t="shared" si="15"/>
        <v>0.5409930025762504</v>
      </c>
    </row>
    <row r="63" spans="2:47" ht="12.75">
      <c r="B63">
        <f>'PK parameters (simulated)'!$F62/'PK PD AUCMIC'!B$1</f>
        <v>1875.365321855443</v>
      </c>
      <c r="C63">
        <f>'PK parameters (simulated)'!$F62/'PK PD AUCMIC'!C$1</f>
        <v>937.6826609277215</v>
      </c>
      <c r="D63">
        <f>'PK parameters (simulated)'!$F62/'PK PD AUCMIC'!D$1</f>
        <v>468.84133046386074</v>
      </c>
      <c r="E63">
        <f>'PK parameters (simulated)'!$F62/'PK PD AUCMIC'!E$1</f>
        <v>234.42066523193037</v>
      </c>
      <c r="F63">
        <f>'PK parameters (simulated)'!$F62/'PK PD AUCMIC'!F$1</f>
        <v>117.21033261596519</v>
      </c>
      <c r="G63">
        <f>'PK parameters (simulated)'!$F62/'PK PD AUCMIC'!G$1</f>
        <v>58.60516630798259</v>
      </c>
      <c r="H63">
        <f>'PK parameters (simulated)'!$F62/'PK PD AUCMIC'!H$1</f>
        <v>29.302583153991296</v>
      </c>
      <c r="I63">
        <f>'PK parameters (simulated)'!$F62/'PK PD AUCMIC'!I$1</f>
        <v>14.651291576995648</v>
      </c>
      <c r="J63">
        <f>'PK parameters (simulated)'!$F62/'PK PD AUCMIC'!J$1</f>
        <v>7.325645788497824</v>
      </c>
      <c r="M63">
        <f t="shared" si="13"/>
        <v>290</v>
      </c>
      <c r="N63" s="3">
        <f t="shared" si="3"/>
        <v>0.5379999999999999</v>
      </c>
      <c r="O63" s="6">
        <f>COUNTIF($B$5:$B$204,"&gt;290")</f>
        <v>200</v>
      </c>
      <c r="P63" s="6">
        <f>COUNTIF($C$5:$C$204,"&gt;290")</f>
        <v>200</v>
      </c>
      <c r="Q63" s="6">
        <f>COUNTIF($D$5:$D$204,"&gt;290")</f>
        <v>174</v>
      </c>
      <c r="R63" s="6">
        <f>COUNTIF($E$5:$E$204,"&gt;290")</f>
        <v>2</v>
      </c>
      <c r="S63" s="6">
        <f>COUNTIF($F$5:$F$204,"&gt;290")</f>
        <v>0</v>
      </c>
      <c r="T63" s="6">
        <f>COUNTIF($G$5:$G$204,"&gt;290")</f>
        <v>0</v>
      </c>
      <c r="U63" s="6">
        <f>COUNTIF($H$5:$H$204,"&gt;290")</f>
        <v>0</v>
      </c>
      <c r="V63" s="6">
        <f>COUNTIF($I$5:$I$204,"&gt;290")</f>
        <v>0</v>
      </c>
      <c r="W63" s="6">
        <f>COUNTIF($J$5:$J$204,"&gt;290")</f>
        <v>0</v>
      </c>
      <c r="Z63">
        <f t="shared" si="4"/>
        <v>0</v>
      </c>
      <c r="AA63">
        <f t="shared" si="5"/>
        <v>20</v>
      </c>
      <c r="AB63">
        <f t="shared" si="6"/>
        <v>87</v>
      </c>
      <c r="AC63">
        <f t="shared" si="7"/>
        <v>0.6</v>
      </c>
      <c r="AD63">
        <f t="shared" si="8"/>
        <v>0</v>
      </c>
      <c r="AE63">
        <f t="shared" si="9"/>
        <v>0</v>
      </c>
      <c r="AF63">
        <f t="shared" si="10"/>
        <v>0</v>
      </c>
      <c r="AG63">
        <f t="shared" si="11"/>
        <v>0</v>
      </c>
      <c r="AH63">
        <f t="shared" si="12"/>
        <v>0</v>
      </c>
      <c r="AL63">
        <f>AL$2*NORMSDIST(((LN($M63*AL$1)-LN('balance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3">
        <f>AM$2*NORMSDIST(((LN($M63*AM$1)-LN('balance sheet'!$B$6)-'PK parameters (simulated)'!$D$3+'PK parameters (simulated)'!$A$3))/SQRT('PK parameters (simulated)'!$A$2*'PK parameters (simulated)'!$A$2+'PK parameters (simulated)'!$D$2*'PK parameters (simulated)'!$D$2))</f>
        <v>1.5443325624531213E-06</v>
      </c>
      <c r="AN63">
        <f>AN$2*NORMSDIST(((LN($M63*AN$1)-LN('balance sheet'!$B$6)-'PK parameters (simulated)'!$D$3+'PK parameters (simulated)'!$A$3))/SQRT('PK parameters (simulated)'!$A$2*'PK parameters (simulated)'!$A$2+'PK parameters (simulated)'!$D$2*'PK parameters (simulated)'!$D$2))</f>
        <v>0.07445775961264645</v>
      </c>
      <c r="AO63">
        <f>AO$2*NORMSDIST(((LN($M63*AO$1)-LN('balance sheet'!$B$6)-'PK parameters (simulated)'!$D$3+'PK parameters (simulated)'!$A$3))/SQRT('PK parameters (simulated)'!$A$2*'PK parameters (simulated)'!$A$2+'PK parameters (simulated)'!$D$2*'PK parameters (simulated)'!$D$2))</f>
        <v>0.29443653015967935</v>
      </c>
      <c r="AP63">
        <f>AP$2*NORMSDIST(((LN($M63*AP$1)-LN('balance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3">
        <f>AQ$2*NORMSDIST(((LN($M63*AQ$1)-LN('balance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3">
        <f>AR$2*NORMSDIST(((LN($M63*AR$1)-LN('balance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3">
        <f>AS$2*NORMSDIST(((LN($M63*AS$1)-LN('balance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3">
        <f>AT$2*NORMSDIST(((LN($M63*AT$1)-LN('balance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3">
        <f t="shared" si="15"/>
        <v>0.5311041658951118</v>
      </c>
    </row>
    <row r="64" spans="2:47" ht="12.75">
      <c r="B64">
        <f>'PK parameters (simulated)'!$F63/'PK PD AUCMIC'!B$1</f>
        <v>2227.8480818028606</v>
      </c>
      <c r="C64">
        <f>'PK parameters (simulated)'!$F63/'PK PD AUCMIC'!C$1</f>
        <v>1113.9240409014303</v>
      </c>
      <c r="D64">
        <f>'PK parameters (simulated)'!$F63/'PK PD AUCMIC'!D$1</f>
        <v>556.9620204507152</v>
      </c>
      <c r="E64">
        <f>'PK parameters (simulated)'!$F63/'PK PD AUCMIC'!E$1</f>
        <v>278.4810102253576</v>
      </c>
      <c r="F64">
        <f>'PK parameters (simulated)'!$F63/'PK PD AUCMIC'!F$1</f>
        <v>139.2405051126788</v>
      </c>
      <c r="G64">
        <f>'PK parameters (simulated)'!$F63/'PK PD AUCMIC'!G$1</f>
        <v>69.6202525563394</v>
      </c>
      <c r="H64">
        <f>'PK parameters (simulated)'!$F63/'PK PD AUCMIC'!H$1</f>
        <v>34.8101262781697</v>
      </c>
      <c r="I64">
        <f>'PK parameters (simulated)'!$F63/'PK PD AUCMIC'!I$1</f>
        <v>17.40506313908485</v>
      </c>
      <c r="J64">
        <f>'PK parameters (simulated)'!$F63/'PK PD AUCMIC'!J$1</f>
        <v>8.702531569542424</v>
      </c>
      <c r="M64">
        <f t="shared" si="13"/>
        <v>295</v>
      </c>
      <c r="N64" s="3">
        <f t="shared" si="3"/>
        <v>0.5305</v>
      </c>
      <c r="O64" s="6">
        <f>COUNTIF($B$5:$B$204,"&gt;295")</f>
        <v>200</v>
      </c>
      <c r="P64" s="6">
        <f>COUNTIF($C$5:$C$204,"&gt;295")</f>
        <v>200</v>
      </c>
      <c r="Q64" s="6">
        <f>COUNTIF($D$5:$D$204,"&gt;295")</f>
        <v>171</v>
      </c>
      <c r="R64" s="6">
        <f>COUNTIF($E$5:$E$204,"&gt;295")</f>
        <v>2</v>
      </c>
      <c r="S64" s="6">
        <f>COUNTIF($F$5:$F$204,"&gt;295")</f>
        <v>0</v>
      </c>
      <c r="T64" s="6">
        <f>COUNTIF($G$5:$G$204,"&gt;295")</f>
        <v>0</v>
      </c>
      <c r="U64" s="6">
        <f>COUNTIF($H$5:$H$204,"&gt;295")</f>
        <v>0</v>
      </c>
      <c r="V64" s="6">
        <f>COUNTIF($I$5:$I$204,"&gt;295")</f>
        <v>0</v>
      </c>
      <c r="W64" s="6">
        <f>COUNTIF($J$5:$J$204,"&gt;295")</f>
        <v>0</v>
      </c>
      <c r="Z64">
        <f t="shared" si="4"/>
        <v>0</v>
      </c>
      <c r="AA64">
        <f t="shared" si="5"/>
        <v>20</v>
      </c>
      <c r="AB64">
        <f t="shared" si="6"/>
        <v>85.5</v>
      </c>
      <c r="AC64">
        <f t="shared" si="7"/>
        <v>0.6</v>
      </c>
      <c r="AD64">
        <f t="shared" si="8"/>
        <v>0</v>
      </c>
      <c r="AE64">
        <f t="shared" si="9"/>
        <v>0</v>
      </c>
      <c r="AF64">
        <f t="shared" si="10"/>
        <v>0</v>
      </c>
      <c r="AG64">
        <f t="shared" si="11"/>
        <v>0</v>
      </c>
      <c r="AH64">
        <f t="shared" si="12"/>
        <v>0</v>
      </c>
      <c r="AL64">
        <f>AL$2*NORMSDIST(((LN($M64*AL$1)-LN('balance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4">
        <f>AM$2*NORMSDIST(((LN($M64*AM$1)-LN('balance sheet'!$B$6)-'PK parameters (simulated)'!$D$3+'PK parameters (simulated)'!$A$3))/SQRT('PK parameters (simulated)'!$A$2*'PK parameters (simulated)'!$A$2+'PK parameters (simulated)'!$D$2*'PK parameters (simulated)'!$D$2))</f>
        <v>2.159187426431508E-06</v>
      </c>
      <c r="AN64">
        <f>AN$2*NORMSDIST(((LN($M64*AN$1)-LN('balance sheet'!$B$6)-'PK parameters (simulated)'!$D$3+'PK parameters (simulated)'!$A$3))/SQRT('PK parameters (simulated)'!$A$2*'PK parameters (simulated)'!$A$2+'PK parameters (simulated)'!$D$2*'PK parameters (simulated)'!$D$2))</f>
        <v>0.08376076858199866</v>
      </c>
      <c r="AO64">
        <f>AO$2*NORMSDIST(((LN($M64*AO$1)-LN('balance sheet'!$B$6)-'PK parameters (simulated)'!$D$3+'PK parameters (simulated)'!$A$3))/SQRT('PK parameters (simulated)'!$A$2*'PK parameters (simulated)'!$A$2+'PK parameters (simulated)'!$D$2*'PK parameters (simulated)'!$D$2))</f>
        <v>0.2954057075593825</v>
      </c>
      <c r="AP64">
        <f>AP$2*NORMSDIST(((LN($M64*AP$1)-LN('balance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4">
        <f>AQ$2*NORMSDIST(((LN($M64*AQ$1)-LN('balance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4">
        <f>AR$2*NORMSDIST(((LN($M64*AR$1)-LN('balance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4">
        <f>AS$2*NORMSDIST(((LN($M64*AS$1)-LN('balance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4">
        <f>AT$2*NORMSDIST(((LN($M64*AT$1)-LN('balance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4">
        <f t="shared" si="15"/>
        <v>0.5208313646711924</v>
      </c>
    </row>
    <row r="65" spans="2:47" ht="12.75">
      <c r="B65">
        <f>'PK parameters (simulated)'!$F64/'PK PD AUCMIC'!B$1</f>
        <v>1443.1440752105411</v>
      </c>
      <c r="C65">
        <f>'PK parameters (simulated)'!$F64/'PK PD AUCMIC'!C$1</f>
        <v>721.5720376052706</v>
      </c>
      <c r="D65">
        <f>'PK parameters (simulated)'!$F64/'PK PD AUCMIC'!D$1</f>
        <v>360.7860188026353</v>
      </c>
      <c r="E65">
        <f>'PK parameters (simulated)'!$F64/'PK PD AUCMIC'!E$1</f>
        <v>180.39300940131764</v>
      </c>
      <c r="F65">
        <f>'PK parameters (simulated)'!$F64/'PK PD AUCMIC'!F$1</f>
        <v>90.19650470065882</v>
      </c>
      <c r="G65">
        <f>'PK parameters (simulated)'!$F64/'PK PD AUCMIC'!G$1</f>
        <v>45.09825235032941</v>
      </c>
      <c r="H65">
        <f>'PK parameters (simulated)'!$F64/'PK PD AUCMIC'!H$1</f>
        <v>22.549126175164705</v>
      </c>
      <c r="I65">
        <f>'PK parameters (simulated)'!$F64/'PK PD AUCMIC'!I$1</f>
        <v>11.274563087582353</v>
      </c>
      <c r="J65">
        <f>'PK parameters (simulated)'!$F64/'PK PD AUCMIC'!J$1</f>
        <v>5.637281543791176</v>
      </c>
      <c r="M65">
        <f t="shared" si="13"/>
        <v>300</v>
      </c>
      <c r="N65" s="3">
        <f t="shared" si="3"/>
        <v>0.5155</v>
      </c>
      <c r="O65" s="6">
        <f>COUNTIF($B$5:$B$204,"&gt;300")</f>
        <v>200</v>
      </c>
      <c r="P65" s="6">
        <f>COUNTIF($C$5:$C$204,"&gt;300")</f>
        <v>200</v>
      </c>
      <c r="Q65" s="6">
        <f>COUNTIF($D$5:$D$204,"&gt;300")</f>
        <v>165</v>
      </c>
      <c r="R65" s="6">
        <f>COUNTIF($E$5:$E$204,"&gt;300")</f>
        <v>2</v>
      </c>
      <c r="S65" s="6">
        <f>COUNTIF($F$5:$F$204,"&gt;300")</f>
        <v>0</v>
      </c>
      <c r="T65" s="6">
        <f>COUNTIF($G$5:$G$204,"&gt;300")</f>
        <v>0</v>
      </c>
      <c r="U65" s="6">
        <f>COUNTIF($H$5:$H$204,"&gt;300")</f>
        <v>0</v>
      </c>
      <c r="V65" s="6">
        <f>COUNTIF($I$5:$I$204,"&gt;300")</f>
        <v>0</v>
      </c>
      <c r="W65" s="6">
        <f>COUNTIF($J$5:$J$204,"&gt;300")</f>
        <v>0</v>
      </c>
      <c r="Z65">
        <f t="shared" si="4"/>
        <v>0</v>
      </c>
      <c r="AA65">
        <f t="shared" si="5"/>
        <v>20</v>
      </c>
      <c r="AB65">
        <f t="shared" si="6"/>
        <v>82.5</v>
      </c>
      <c r="AC65">
        <f t="shared" si="7"/>
        <v>0.6</v>
      </c>
      <c r="AD65">
        <f t="shared" si="8"/>
        <v>0</v>
      </c>
      <c r="AE65">
        <f t="shared" si="9"/>
        <v>0</v>
      </c>
      <c r="AF65">
        <f t="shared" si="10"/>
        <v>0</v>
      </c>
      <c r="AG65">
        <f t="shared" si="11"/>
        <v>0</v>
      </c>
      <c r="AH65">
        <f t="shared" si="12"/>
        <v>0</v>
      </c>
      <c r="AL65">
        <f>AL$2*NORMSDIST(((LN($M65*AL$1)-LN('balance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5">
        <f>AM$2*NORMSDIST(((LN($M65*AM$1)-LN('balance sheet'!$B$6)-'PK parameters (simulated)'!$D$3+'PK parameters (simulated)'!$A$3))/SQRT('PK parameters (simulated)'!$A$2*'PK parameters (simulated)'!$A$2+'PK parameters (simulated)'!$D$2*'PK parameters (simulated)'!$D$2))</f>
        <v>2.985331766525157E-06</v>
      </c>
      <c r="AN65">
        <f>AN$2*NORMSDIST(((LN($M65*AN$1)-LN('balance sheet'!$B$6)-'PK parameters (simulated)'!$D$3+'PK parameters (simulated)'!$A$3))/SQRT('PK parameters (simulated)'!$A$2*'PK parameters (simulated)'!$A$2+'PK parameters (simulated)'!$D$2*'PK parameters (simulated)'!$D$2))</f>
        <v>0.0936067959726164</v>
      </c>
      <c r="AO65">
        <f>AO$2*NORMSDIST(((LN($M65*AO$1)-LN('balance sheet'!$B$6)-'PK parameters (simulated)'!$D$3+'PK parameters (simulated)'!$A$3))/SQRT('PK parameters (simulated)'!$A$2*'PK parameters (simulated)'!$A$2+'PK parameters (simulated)'!$D$2*'PK parameters (simulated)'!$D$2))</f>
        <v>0.29621350560852205</v>
      </c>
      <c r="AP65">
        <f>AP$2*NORMSDIST(((LN($M65*AP$1)-LN('balance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5">
        <f>AQ$2*NORMSDIST(((LN($M65*AQ$1)-LN('balance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5">
        <f>AR$2*NORMSDIST(((LN($M65*AR$1)-LN('balance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5">
        <f>AS$2*NORMSDIST(((LN($M65*AS$1)-LN('balance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5">
        <f>AT$2*NORMSDIST(((LN($M65*AT$1)-LN('balance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5">
        <f t="shared" si="15"/>
        <v>0.510176713087095</v>
      </c>
    </row>
    <row r="66" spans="2:47" ht="12.75">
      <c r="B66">
        <f>'PK parameters (simulated)'!$F65/'PK PD AUCMIC'!B$1</f>
        <v>1773.9726500004524</v>
      </c>
      <c r="C66">
        <f>'PK parameters (simulated)'!$F65/'PK PD AUCMIC'!C$1</f>
        <v>886.9863250002262</v>
      </c>
      <c r="D66">
        <f>'PK parameters (simulated)'!$F65/'PK PD AUCMIC'!D$1</f>
        <v>443.4931625001131</v>
      </c>
      <c r="E66">
        <f>'PK parameters (simulated)'!$F65/'PK PD AUCMIC'!E$1</f>
        <v>221.74658125005655</v>
      </c>
      <c r="F66">
        <f>'PK parameters (simulated)'!$F65/'PK PD AUCMIC'!F$1</f>
        <v>110.87329062502828</v>
      </c>
      <c r="G66">
        <f>'PK parameters (simulated)'!$F65/'PK PD AUCMIC'!G$1</f>
        <v>55.43664531251414</v>
      </c>
      <c r="H66">
        <f>'PK parameters (simulated)'!$F65/'PK PD AUCMIC'!H$1</f>
        <v>27.71832265625707</v>
      </c>
      <c r="I66">
        <f>'PK parameters (simulated)'!$F65/'PK PD AUCMIC'!I$1</f>
        <v>13.859161328128534</v>
      </c>
      <c r="J66">
        <f>'PK parameters (simulated)'!$F65/'PK PD AUCMIC'!J$1</f>
        <v>6.929580664064267</v>
      </c>
      <c r="M66">
        <f t="shared" si="13"/>
        <v>305</v>
      </c>
      <c r="N66" s="3">
        <f t="shared" si="3"/>
        <v>0.51</v>
      </c>
      <c r="O66" s="6">
        <f>COUNTIF($B$5:$B$204,"&gt;305")</f>
        <v>200</v>
      </c>
      <c r="P66" s="6">
        <f>COUNTIF($C$5:$C$204,"&gt;305")</f>
        <v>200</v>
      </c>
      <c r="Q66" s="6">
        <f>COUNTIF($D$5:$D$204,"&gt;305")</f>
        <v>164</v>
      </c>
      <c r="R66" s="6">
        <f>COUNTIF($E$5:$E$204,"&gt;305")</f>
        <v>0</v>
      </c>
      <c r="S66" s="6">
        <f>COUNTIF($F$5:$F$204,"&gt;305")</f>
        <v>0</v>
      </c>
      <c r="T66" s="6">
        <f>COUNTIF($G$5:$G$204,"&gt;305")</f>
        <v>0</v>
      </c>
      <c r="U66" s="6">
        <f>COUNTIF($H$5:$H$204,"&gt;305")</f>
        <v>0</v>
      </c>
      <c r="V66" s="6">
        <f>COUNTIF($I$5:$I$204,"&gt;305")</f>
        <v>0</v>
      </c>
      <c r="W66" s="6">
        <f>COUNTIF($J$5:$J$204,"&gt;305")</f>
        <v>0</v>
      </c>
      <c r="Z66">
        <f t="shared" si="4"/>
        <v>0</v>
      </c>
      <c r="AA66">
        <f t="shared" si="5"/>
        <v>20</v>
      </c>
      <c r="AB66">
        <f t="shared" si="6"/>
        <v>82</v>
      </c>
      <c r="AC66">
        <f t="shared" si="7"/>
        <v>0</v>
      </c>
      <c r="AD66">
        <f t="shared" si="8"/>
        <v>0</v>
      </c>
      <c r="AE66">
        <f t="shared" si="9"/>
        <v>0</v>
      </c>
      <c r="AF66">
        <f t="shared" si="10"/>
        <v>0</v>
      </c>
      <c r="AG66">
        <f t="shared" si="11"/>
        <v>0</v>
      </c>
      <c r="AH66">
        <f t="shared" si="12"/>
        <v>0</v>
      </c>
      <c r="AL66">
        <f>AL$2*NORMSDIST(((LN($M66*AL$1)-LN('balance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6">
        <f>AM$2*NORMSDIST(((LN($M66*AM$1)-LN('balance sheet'!$B$6)-'PK parameters (simulated)'!$D$3+'PK parameters (simulated)'!$A$3))/SQRT('PK parameters (simulated)'!$A$2*'PK parameters (simulated)'!$A$2+'PK parameters (simulated)'!$D$2*'PK parameters (simulated)'!$D$2))</f>
        <v>4.083667493148813E-06</v>
      </c>
      <c r="AN66">
        <f>AN$2*NORMSDIST(((LN($M66*AN$1)-LN('balance sheet'!$B$6)-'PK parameters (simulated)'!$D$3+'PK parameters (simulated)'!$A$3))/SQRT('PK parameters (simulated)'!$A$2*'PK parameters (simulated)'!$A$2+'PK parameters (simulated)'!$D$2*'PK parameters (simulated)'!$D$2))</f>
        <v>0.10395858740111924</v>
      </c>
      <c r="AO66">
        <f>AO$2*NORMSDIST(((LN($M66*AO$1)-LN('balance sheet'!$B$6)-'PK parameters (simulated)'!$D$3+'PK parameters (simulated)'!$A$3))/SQRT('PK parameters (simulated)'!$A$2*'PK parameters (simulated)'!$A$2+'PK parameters (simulated)'!$D$2*'PK parameters (simulated)'!$D$2))</f>
        <v>0.2968850048400608</v>
      </c>
      <c r="AP66">
        <f>AP$2*NORMSDIST(((LN($M66*AP$1)-LN('balance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6">
        <f>AQ$2*NORMSDIST(((LN($M66*AQ$1)-LN('balance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6">
        <f>AR$2*NORMSDIST(((LN($M66*AR$1)-LN('balance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6">
        <f>AS$2*NORMSDIST(((LN($M66*AS$1)-LN('balance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6">
        <f>AT$2*NORMSDIST(((LN($M66*AT$1)-LN('balance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6">
        <f t="shared" si="15"/>
        <v>0.4991523240913268</v>
      </c>
    </row>
    <row r="67" spans="2:47" ht="12.75">
      <c r="B67">
        <f>'PK parameters (simulated)'!$F66/'PK PD AUCMIC'!B$1</f>
        <v>1209.2381592906238</v>
      </c>
      <c r="C67">
        <f>'PK parameters (simulated)'!$F66/'PK PD AUCMIC'!C$1</f>
        <v>604.6190796453119</v>
      </c>
      <c r="D67">
        <f>'PK parameters (simulated)'!$F66/'PK PD AUCMIC'!D$1</f>
        <v>302.30953982265595</v>
      </c>
      <c r="E67">
        <f>'PK parameters (simulated)'!$F66/'PK PD AUCMIC'!E$1</f>
        <v>151.15476991132797</v>
      </c>
      <c r="F67">
        <f>'PK parameters (simulated)'!$F66/'PK PD AUCMIC'!F$1</f>
        <v>75.57738495566399</v>
      </c>
      <c r="G67">
        <f>'PK parameters (simulated)'!$F66/'PK PD AUCMIC'!G$1</f>
        <v>37.788692477831994</v>
      </c>
      <c r="H67">
        <f>'PK parameters (simulated)'!$F66/'PK PD AUCMIC'!H$1</f>
        <v>18.894346238915997</v>
      </c>
      <c r="I67">
        <f>'PK parameters (simulated)'!$F66/'PK PD AUCMIC'!I$1</f>
        <v>9.447173119457998</v>
      </c>
      <c r="J67">
        <f>'PK parameters (simulated)'!$F66/'PK PD AUCMIC'!J$1</f>
        <v>4.723586559728999</v>
      </c>
      <c r="M67">
        <f t="shared" si="13"/>
        <v>310</v>
      </c>
      <c r="N67" s="3">
        <f t="shared" si="3"/>
        <v>0.4925</v>
      </c>
      <c r="O67" s="6">
        <f>COUNTIF($B$5:$B$204,"&gt;310")</f>
        <v>200</v>
      </c>
      <c r="P67" s="6">
        <f>COUNTIF($C$5:$C$204,"&gt;310")</f>
        <v>200</v>
      </c>
      <c r="Q67" s="6">
        <f>COUNTIF($D$5:$D$204,"&gt;310")</f>
        <v>157</v>
      </c>
      <c r="R67" s="6">
        <f>COUNTIF($E$5:$E$204,"&gt;310")</f>
        <v>0</v>
      </c>
      <c r="S67" s="6">
        <f>COUNTIF($F$5:$F$204,"&gt;310")</f>
        <v>0</v>
      </c>
      <c r="T67" s="6">
        <f>COUNTIF($G$5:$G$204,"&gt;310")</f>
        <v>0</v>
      </c>
      <c r="U67" s="6">
        <f>COUNTIF($H$5:$H$204,"&gt;310")</f>
        <v>0</v>
      </c>
      <c r="V67" s="6">
        <f>COUNTIF($I$5:$I$204,"&gt;310")</f>
        <v>0</v>
      </c>
      <c r="W67" s="6">
        <f>COUNTIF($J$5:$J$204,"&gt;310")</f>
        <v>0</v>
      </c>
      <c r="Z67">
        <f t="shared" si="4"/>
        <v>0</v>
      </c>
      <c r="AA67">
        <f t="shared" si="5"/>
        <v>20</v>
      </c>
      <c r="AB67">
        <f t="shared" si="6"/>
        <v>78.5</v>
      </c>
      <c r="AC67">
        <f t="shared" si="7"/>
        <v>0</v>
      </c>
      <c r="AD67">
        <f t="shared" si="8"/>
        <v>0</v>
      </c>
      <c r="AE67">
        <f t="shared" si="9"/>
        <v>0</v>
      </c>
      <c r="AF67">
        <f t="shared" si="10"/>
        <v>0</v>
      </c>
      <c r="AG67">
        <f t="shared" si="11"/>
        <v>0</v>
      </c>
      <c r="AH67">
        <f t="shared" si="12"/>
        <v>0</v>
      </c>
      <c r="AL67">
        <f>AL$2*NORMSDIST(((LN($M67*AL$1)-LN('balance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7">
        <f>AM$2*NORMSDIST(((LN($M67*AM$1)-LN('balance sheet'!$B$6)-'PK parameters (simulated)'!$D$3+'PK parameters (simulated)'!$A$3))/SQRT('PK parameters (simulated)'!$A$2*'PK parameters (simulated)'!$A$2+'PK parameters (simulated)'!$D$2*'PK parameters (simulated)'!$D$2))</f>
        <v>5.529109973068103E-06</v>
      </c>
      <c r="AN67">
        <f>AN$2*NORMSDIST(((LN($M67*AN$1)-LN('balance sheet'!$B$6)-'PK parameters (simulated)'!$D$3+'PK parameters (simulated)'!$A$3))/SQRT('PK parameters (simulated)'!$A$2*'PK parameters (simulated)'!$A$2+'PK parameters (simulated)'!$D$2*'PK parameters (simulated)'!$D$2))</f>
        <v>0.11477346080817108</v>
      </c>
      <c r="AO67">
        <f>AO$2*NORMSDIST(((LN($M67*AO$1)-LN('balance sheet'!$B$6)-'PK parameters (simulated)'!$D$3+'PK parameters (simulated)'!$A$3))/SQRT('PK parameters (simulated)'!$A$2*'PK parameters (simulated)'!$A$2+'PK parameters (simulated)'!$D$2*'PK parameters (simulated)'!$D$2))</f>
        <v>0.2974418182134731</v>
      </c>
      <c r="AP67">
        <f>AP$2*NORMSDIST(((LN($M67*AP$1)-LN('balance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7">
        <f>AQ$2*NORMSDIST(((LN($M67*AQ$1)-LN('balance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7">
        <f>AR$2*NORMSDIST(((LN($M67*AR$1)-LN('balance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7">
        <f>AS$2*NORMSDIST(((LN($M67*AS$1)-LN('balance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7">
        <f>AT$2*NORMSDIST(((LN($M67*AT$1)-LN('balance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7">
        <f t="shared" si="15"/>
        <v>0.4877791918683828</v>
      </c>
    </row>
    <row r="68" spans="2:47" ht="12.75">
      <c r="B68">
        <f>'PK parameters (simulated)'!$F67/'PK PD AUCMIC'!B$1</f>
        <v>1797.6351198239686</v>
      </c>
      <c r="C68">
        <f>'PK parameters (simulated)'!$F67/'PK PD AUCMIC'!C$1</f>
        <v>898.8175599119843</v>
      </c>
      <c r="D68">
        <f>'PK parameters (simulated)'!$F67/'PK PD AUCMIC'!D$1</f>
        <v>449.40877995599215</v>
      </c>
      <c r="E68">
        <f>'PK parameters (simulated)'!$F67/'PK PD AUCMIC'!E$1</f>
        <v>224.70438997799607</v>
      </c>
      <c r="F68">
        <f>'PK parameters (simulated)'!$F67/'PK PD AUCMIC'!F$1</f>
        <v>112.35219498899804</v>
      </c>
      <c r="G68">
        <f>'PK parameters (simulated)'!$F67/'PK PD AUCMIC'!G$1</f>
        <v>56.17609749449902</v>
      </c>
      <c r="H68">
        <f>'PK parameters (simulated)'!$F67/'PK PD AUCMIC'!H$1</f>
        <v>28.08804874724951</v>
      </c>
      <c r="I68">
        <f>'PK parameters (simulated)'!$F67/'PK PD AUCMIC'!I$1</f>
        <v>14.044024373624755</v>
      </c>
      <c r="J68">
        <f>'PK parameters (simulated)'!$F67/'PK PD AUCMIC'!J$1</f>
        <v>7.022012186812377</v>
      </c>
      <c r="M68">
        <f t="shared" si="13"/>
        <v>315</v>
      </c>
      <c r="N68" s="3">
        <f t="shared" si="3"/>
        <v>0.485</v>
      </c>
      <c r="O68" s="6">
        <f>COUNTIF($B$5:$B$204,"&gt;315")</f>
        <v>200</v>
      </c>
      <c r="P68" s="6">
        <f>COUNTIF($C$5:$C$204,"&gt;315")</f>
        <v>200</v>
      </c>
      <c r="Q68" s="6">
        <f>COUNTIF($D$5:$D$204,"&gt;315")</f>
        <v>154</v>
      </c>
      <c r="R68" s="6">
        <f>COUNTIF($E$5:$E$204,"&gt;315")</f>
        <v>0</v>
      </c>
      <c r="S68" s="6">
        <f>COUNTIF($F$5:$F$204,"&gt;315")</f>
        <v>0</v>
      </c>
      <c r="T68" s="6">
        <f>COUNTIF($G$5:$G$204,"&gt;315")</f>
        <v>0</v>
      </c>
      <c r="U68" s="6">
        <f>COUNTIF($H$5:$H$204,"&gt;315")</f>
        <v>0</v>
      </c>
      <c r="V68" s="6">
        <f>COUNTIF($I$5:$I$204,"&gt;315")</f>
        <v>0</v>
      </c>
      <c r="W68" s="6">
        <f>COUNTIF($J$5:$J$204,"&gt;315")</f>
        <v>0</v>
      </c>
      <c r="Z68">
        <f t="shared" si="4"/>
        <v>0</v>
      </c>
      <c r="AA68">
        <f t="shared" si="5"/>
        <v>20</v>
      </c>
      <c r="AB68">
        <f t="shared" si="6"/>
        <v>77</v>
      </c>
      <c r="AC68">
        <f t="shared" si="7"/>
        <v>0</v>
      </c>
      <c r="AD68">
        <f t="shared" si="8"/>
        <v>0</v>
      </c>
      <c r="AE68">
        <f t="shared" si="9"/>
        <v>0</v>
      </c>
      <c r="AF68">
        <f t="shared" si="10"/>
        <v>0</v>
      </c>
      <c r="AG68">
        <f t="shared" si="11"/>
        <v>0</v>
      </c>
      <c r="AH68">
        <f t="shared" si="12"/>
        <v>0</v>
      </c>
      <c r="AL68">
        <f>AL$2*NORMSDIST(((LN($M68*AL$1)-LN('balance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8">
        <f>AM$2*NORMSDIST(((LN($M68*AM$1)-LN('balance sheet'!$B$6)-'PK parameters (simulated)'!$D$3+'PK parameters (simulated)'!$A$3))/SQRT('PK parameters (simulated)'!$A$2*'PK parameters (simulated)'!$A$2+'PK parameters (simulated)'!$D$2*'PK parameters (simulated)'!$D$2))</f>
        <v>7.412903192249854E-06</v>
      </c>
      <c r="AN68">
        <f>AN$2*NORMSDIST(((LN($M68*AN$1)-LN('balance sheet'!$B$6)-'PK parameters (simulated)'!$D$3+'PK parameters (simulated)'!$A$3))/SQRT('PK parameters (simulated)'!$A$2*'PK parameters (simulated)'!$A$2+'PK parameters (simulated)'!$D$2*'PK parameters (simulated)'!$D$2))</f>
        <v>0.12600412906433</v>
      </c>
      <c r="AO68">
        <f>AO$2*NORMSDIST(((LN($M68*AO$1)-LN('balance sheet'!$B$6)-'PK parameters (simulated)'!$D$3+'PK parameters (simulated)'!$A$3))/SQRT('PK parameters (simulated)'!$A$2*'PK parameters (simulated)'!$A$2+'PK parameters (simulated)'!$D$2*'PK parameters (simulated)'!$D$2))</f>
        <v>0.29790246533864306</v>
      </c>
      <c r="AP68">
        <f>AP$2*NORMSDIST(((LN($M68*AP$1)-LN('balance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8">
        <f>AQ$2*NORMSDIST(((LN($M68*AQ$1)-LN('balance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8">
        <f>AR$2*NORMSDIST(((LN($M68*AR$1)-LN('balance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8">
        <f>AS$2*NORMSDIST(((LN($M68*AS$1)-LN('balance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8">
        <f>AT$2*NORMSDIST(((LN($M68*AT$1)-LN('balance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8">
        <f t="shared" si="15"/>
        <v>0.47608599269383467</v>
      </c>
    </row>
    <row r="69" spans="2:47" ht="12.75">
      <c r="B69">
        <f>'PK parameters (simulated)'!$F68/'PK PD AUCMIC'!B$1</f>
        <v>1453.326100210453</v>
      </c>
      <c r="C69">
        <f>'PK parameters (simulated)'!$F68/'PK PD AUCMIC'!C$1</f>
        <v>726.6630501052265</v>
      </c>
      <c r="D69">
        <f>'PK parameters (simulated)'!$F68/'PK PD AUCMIC'!D$1</f>
        <v>363.33152505261324</v>
      </c>
      <c r="E69">
        <f>'PK parameters (simulated)'!$F68/'PK PD AUCMIC'!E$1</f>
        <v>181.66576252630662</v>
      </c>
      <c r="F69">
        <f>'PK parameters (simulated)'!$F68/'PK PD AUCMIC'!F$1</f>
        <v>90.83288126315331</v>
      </c>
      <c r="G69">
        <f>'PK parameters (simulated)'!$F68/'PK PD AUCMIC'!G$1</f>
        <v>45.416440631576656</v>
      </c>
      <c r="H69">
        <f>'PK parameters (simulated)'!$F68/'PK PD AUCMIC'!H$1</f>
        <v>22.708220315788328</v>
      </c>
      <c r="I69">
        <f>'PK parameters (simulated)'!$F68/'PK PD AUCMIC'!I$1</f>
        <v>11.354110157894164</v>
      </c>
      <c r="J69">
        <f>'PK parameters (simulated)'!$F68/'PK PD AUCMIC'!J$1</f>
        <v>5.677055078947082</v>
      </c>
      <c r="M69">
        <f t="shared" si="13"/>
        <v>320</v>
      </c>
      <c r="N69" s="3">
        <f t="shared" si="3"/>
        <v>0.475</v>
      </c>
      <c r="O69" s="6">
        <f>COUNTIF($B$5:$B$204,"&gt;320")</f>
        <v>200</v>
      </c>
      <c r="P69" s="6">
        <f>COUNTIF($C$5:$C$204,"&gt;320")</f>
        <v>200</v>
      </c>
      <c r="Q69" s="6">
        <f>COUNTIF($D$5:$D$204,"&gt;320")</f>
        <v>150</v>
      </c>
      <c r="R69" s="6">
        <f>COUNTIF($E$5:$E$204,"&gt;320")</f>
        <v>0</v>
      </c>
      <c r="S69" s="6">
        <f>COUNTIF($F$5:$F$204,"&gt;320")</f>
        <v>0</v>
      </c>
      <c r="T69" s="6">
        <f>COUNTIF($G$5:$G$204,"&gt;320")</f>
        <v>0</v>
      </c>
      <c r="U69" s="6">
        <f>COUNTIF($H$5:$H$204,"&gt;320")</f>
        <v>0</v>
      </c>
      <c r="V69" s="6">
        <f>COUNTIF($I$5:$I$204,"&gt;320")</f>
        <v>0</v>
      </c>
      <c r="W69" s="6">
        <f>COUNTIF($J$5:$J$204,"&gt;320")</f>
        <v>0</v>
      </c>
      <c r="Z69">
        <f t="shared" si="4"/>
        <v>0</v>
      </c>
      <c r="AA69">
        <f t="shared" si="5"/>
        <v>20</v>
      </c>
      <c r="AB69">
        <f t="shared" si="6"/>
        <v>75</v>
      </c>
      <c r="AC69">
        <f t="shared" si="7"/>
        <v>0</v>
      </c>
      <c r="AD69">
        <f t="shared" si="8"/>
        <v>0</v>
      </c>
      <c r="AE69">
        <f t="shared" si="9"/>
        <v>0</v>
      </c>
      <c r="AF69">
        <f t="shared" si="10"/>
        <v>0</v>
      </c>
      <c r="AG69">
        <f t="shared" si="11"/>
        <v>0</v>
      </c>
      <c r="AH69">
        <f t="shared" si="12"/>
        <v>0</v>
      </c>
      <c r="AL69">
        <f>AL$2*NORMSDIST(((LN($M69*AL$1)-LN('balance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69">
        <f>AM$2*NORMSDIST(((LN($M69*AM$1)-LN('balance sheet'!$B$6)-'PK parameters (simulated)'!$D$3+'PK parameters (simulated)'!$A$3))/SQRT('PK parameters (simulated)'!$A$2*'PK parameters (simulated)'!$A$2+'PK parameters (simulated)'!$D$2*'PK parameters (simulated)'!$D$2))</f>
        <v>9.845122819751585E-06</v>
      </c>
      <c r="AN69">
        <f>AN$2*NORMSDIST(((LN($M69*AN$1)-LN('balance sheet'!$B$6)-'PK parameters (simulated)'!$D$3+'PK parameters (simulated)'!$A$3))/SQRT('PK parameters (simulated)'!$A$2*'PK parameters (simulated)'!$A$2+'PK parameters (simulated)'!$D$2*'PK parameters (simulated)'!$D$2))</f>
        <v>0.13759957676155354</v>
      </c>
      <c r="AO69">
        <f>AO$2*NORMSDIST(((LN($M69*AO$1)-LN('balance sheet'!$B$6)-'PK parameters (simulated)'!$D$3+'PK parameters (simulated)'!$A$3))/SQRT('PK parameters (simulated)'!$A$2*'PK parameters (simulated)'!$A$2+'PK parameters (simulated)'!$D$2*'PK parameters (simulated)'!$D$2))</f>
        <v>0.2982827336271133</v>
      </c>
      <c r="AP69">
        <f>AP$2*NORMSDIST(((LN($M69*AP$1)-LN('balance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69">
        <f>AQ$2*NORMSDIST(((LN($M69*AQ$1)-LN('balance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69">
        <f>AR$2*NORMSDIST(((LN($M69*AR$1)-LN('balance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69">
        <f>AS$2*NORMSDIST(((LN($M69*AS$1)-LN('balance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69">
        <f>AT$2*NORMSDIST(((LN($M69*AT$1)-LN('balance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69">
        <f t="shared" si="15"/>
        <v>0.4641078444885134</v>
      </c>
    </row>
    <row r="70" spans="2:47" ht="12.75">
      <c r="B70">
        <f>'PK parameters (simulated)'!$F69/'PK PD AUCMIC'!B$1</f>
        <v>1165.8067807154746</v>
      </c>
      <c r="C70">
        <f>'PK parameters (simulated)'!$F69/'PK PD AUCMIC'!C$1</f>
        <v>582.9033903577373</v>
      </c>
      <c r="D70">
        <f>'PK parameters (simulated)'!$F69/'PK PD AUCMIC'!D$1</f>
        <v>291.45169517886865</v>
      </c>
      <c r="E70">
        <f>'PK parameters (simulated)'!$F69/'PK PD AUCMIC'!E$1</f>
        <v>145.72584758943432</v>
      </c>
      <c r="F70">
        <f>'PK parameters (simulated)'!$F69/'PK PD AUCMIC'!F$1</f>
        <v>72.86292379471716</v>
      </c>
      <c r="G70">
        <f>'PK parameters (simulated)'!$F69/'PK PD AUCMIC'!G$1</f>
        <v>36.43146189735858</v>
      </c>
      <c r="H70">
        <f>'PK parameters (simulated)'!$F69/'PK PD AUCMIC'!H$1</f>
        <v>18.21573094867929</v>
      </c>
      <c r="I70">
        <f>'PK parameters (simulated)'!$F69/'PK PD AUCMIC'!I$1</f>
        <v>9.107865474339645</v>
      </c>
      <c r="J70">
        <f>'PK parameters (simulated)'!$F69/'PK PD AUCMIC'!J$1</f>
        <v>4.553932737169823</v>
      </c>
      <c r="M70">
        <f t="shared" si="13"/>
        <v>325</v>
      </c>
      <c r="N70" s="3">
        <f aca="true" t="shared" si="16" ref="N70:N105">SUM(Z70:AH70)/200</f>
        <v>0.46</v>
      </c>
      <c r="O70" s="6">
        <f>COUNTIF($B$5:$B$204,"&gt;325")</f>
        <v>200</v>
      </c>
      <c r="P70" s="6">
        <f>COUNTIF($C$5:$C$204,"&gt;325")</f>
        <v>200</v>
      </c>
      <c r="Q70" s="6">
        <f>COUNTIF($D$5:$D$204,"&gt;325")</f>
        <v>144</v>
      </c>
      <c r="R70" s="6">
        <f>COUNTIF($E$5:$E$204,"&gt;325")</f>
        <v>0</v>
      </c>
      <c r="S70" s="6">
        <f>COUNTIF($F$5:$F$204,"&gt;325")</f>
        <v>0</v>
      </c>
      <c r="T70" s="6">
        <f>COUNTIF($G$5:$G$204,"&gt;325")</f>
        <v>0</v>
      </c>
      <c r="U70" s="6">
        <f>COUNTIF($H$5:$H$204,"&gt;325")</f>
        <v>0</v>
      </c>
      <c r="V70" s="6">
        <f>COUNTIF($I$5:$I$204,"&gt;325")</f>
        <v>0</v>
      </c>
      <c r="W70" s="6">
        <f>COUNTIF($J$5:$J$204,"&gt;325")</f>
        <v>0</v>
      </c>
      <c r="Z70">
        <f aca="true" t="shared" si="17" ref="Z70:Z133">O70*O$2</f>
        <v>0</v>
      </c>
      <c r="AA70">
        <f aca="true" t="shared" si="18" ref="AA70:AA133">P70*P$2</f>
        <v>20</v>
      </c>
      <c r="AB70">
        <f aca="true" t="shared" si="19" ref="AB70:AB133">Q70*Q$2</f>
        <v>72</v>
      </c>
      <c r="AC70">
        <f aca="true" t="shared" si="20" ref="AC70:AC133">R70*R$2</f>
        <v>0</v>
      </c>
      <c r="AD70">
        <f aca="true" t="shared" si="21" ref="AD70:AD133">S70*S$2</f>
        <v>0</v>
      </c>
      <c r="AE70">
        <f aca="true" t="shared" si="22" ref="AE70:AE133">T70*T$2</f>
        <v>0</v>
      </c>
      <c r="AF70">
        <f aca="true" t="shared" si="23" ref="AF70:AF133">U70*U$2</f>
        <v>0</v>
      </c>
      <c r="AG70">
        <f aca="true" t="shared" si="24" ref="AG70:AG133">V70*V$2</f>
        <v>0</v>
      </c>
      <c r="AH70">
        <f aca="true" t="shared" si="25" ref="AH70:AH133">W70*W$2</f>
        <v>0</v>
      </c>
      <c r="AL70">
        <f>AL$2*NORMSDIST(((LN($M70*AL$1)-LN('balance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0">
        <f>AM$2*NORMSDIST(((LN($M70*AM$1)-LN('balance sheet'!$B$6)-'PK parameters (simulated)'!$D$3+'PK parameters (simulated)'!$A$3))/SQRT('PK parameters (simulated)'!$A$2*'PK parameters (simulated)'!$A$2+'PK parameters (simulated)'!$D$2*'PK parameters (simulated)'!$D$2))</f>
        <v>1.2957346718245333E-05</v>
      </c>
      <c r="AN70">
        <f>AN$2*NORMSDIST(((LN($M70*AN$1)-LN('balance sheet'!$B$6)-'PK parameters (simulated)'!$D$3+'PK parameters (simulated)'!$A$3))/SQRT('PK parameters (simulated)'!$A$2*'PK parameters (simulated)'!$A$2+'PK parameters (simulated)'!$D$2*'PK parameters (simulated)'!$D$2))</f>
        <v>0.14950596411005296</v>
      </c>
      <c r="AO70">
        <f>AO$2*NORMSDIST(((LN($M70*AO$1)-LN('balance sheet'!$B$6)-'PK parameters (simulated)'!$D$3+'PK parameters (simulated)'!$A$3))/SQRT('PK parameters (simulated)'!$A$2*'PK parameters (simulated)'!$A$2+'PK parameters (simulated)'!$D$2*'PK parameters (simulated)'!$D$2))</f>
        <v>0.2985960182087578</v>
      </c>
      <c r="AP70">
        <f>AP$2*NORMSDIST(((LN($M70*AP$1)-LN('balance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0">
        <f>AQ$2*NORMSDIST(((LN($M70*AQ$1)-LN('balance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0">
        <f>AR$2*NORMSDIST(((LN($M70*AR$1)-LN('balance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0">
        <f>AS$2*NORMSDIST(((LN($M70*AS$1)-LN('balance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0">
        <f>AT$2*NORMSDIST(((LN($M70*AT$1)-LN('balance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0">
        <f t="shared" si="15"/>
        <v>0.45188506033447096</v>
      </c>
    </row>
    <row r="71" spans="2:47" ht="12.75">
      <c r="B71">
        <f>'PK parameters (simulated)'!$F70/'PK PD AUCMIC'!B$1</f>
        <v>1378.064832803033</v>
      </c>
      <c r="C71">
        <f>'PK parameters (simulated)'!$F70/'PK PD AUCMIC'!C$1</f>
        <v>689.0324164015165</v>
      </c>
      <c r="D71">
        <f>'PK parameters (simulated)'!$F70/'PK PD AUCMIC'!D$1</f>
        <v>344.51620820075823</v>
      </c>
      <c r="E71">
        <f>'PK parameters (simulated)'!$F70/'PK PD AUCMIC'!E$1</f>
        <v>172.25810410037911</v>
      </c>
      <c r="F71">
        <f>'PK parameters (simulated)'!$F70/'PK PD AUCMIC'!F$1</f>
        <v>86.12905205018956</v>
      </c>
      <c r="G71">
        <f>'PK parameters (simulated)'!$F70/'PK PD AUCMIC'!G$1</f>
        <v>43.06452602509478</v>
      </c>
      <c r="H71">
        <f>'PK parameters (simulated)'!$F70/'PK PD AUCMIC'!H$1</f>
        <v>21.53226301254739</v>
      </c>
      <c r="I71">
        <f>'PK parameters (simulated)'!$F70/'PK PD AUCMIC'!I$1</f>
        <v>10.766131506273695</v>
      </c>
      <c r="J71">
        <f>'PK parameters (simulated)'!$F70/'PK PD AUCMIC'!J$1</f>
        <v>5.383065753136847</v>
      </c>
      <c r="M71">
        <f t="shared" si="13"/>
        <v>330</v>
      </c>
      <c r="N71" s="3">
        <f t="shared" si="16"/>
        <v>0.44</v>
      </c>
      <c r="O71" s="6">
        <f>COUNTIF($B$5:$B$204,"&gt;330")</f>
        <v>200</v>
      </c>
      <c r="P71" s="6">
        <f>COUNTIF($C$5:$C$204,"&gt;330")</f>
        <v>200</v>
      </c>
      <c r="Q71" s="6">
        <f>COUNTIF($D$5:$D$204,"&gt;330")</f>
        <v>136</v>
      </c>
      <c r="R71" s="6">
        <f>COUNTIF($E$5:$E$204,"&gt;330")</f>
        <v>0</v>
      </c>
      <c r="S71" s="6">
        <f>COUNTIF($F$5:$F$204,"&gt;330")</f>
        <v>0</v>
      </c>
      <c r="T71" s="6">
        <f>COUNTIF($G$5:$G$204,"&gt;330")</f>
        <v>0</v>
      </c>
      <c r="U71" s="6">
        <f>COUNTIF($H$5:$H$204,"&gt;330")</f>
        <v>0</v>
      </c>
      <c r="V71" s="6">
        <f>COUNTIF($I$5:$I$204,"&gt;330")</f>
        <v>0</v>
      </c>
      <c r="W71" s="6">
        <f>COUNTIF($J$5:$J$204,"&gt;330")</f>
        <v>0</v>
      </c>
      <c r="Z71">
        <f t="shared" si="17"/>
        <v>0</v>
      </c>
      <c r="AA71">
        <f t="shared" si="18"/>
        <v>20</v>
      </c>
      <c r="AB71">
        <f t="shared" si="19"/>
        <v>68</v>
      </c>
      <c r="AC71">
        <f t="shared" si="20"/>
        <v>0</v>
      </c>
      <c r="AD71">
        <f t="shared" si="21"/>
        <v>0</v>
      </c>
      <c r="AE71">
        <f t="shared" si="22"/>
        <v>0</v>
      </c>
      <c r="AF71">
        <f t="shared" si="23"/>
        <v>0</v>
      </c>
      <c r="AG71">
        <f t="shared" si="24"/>
        <v>0</v>
      </c>
      <c r="AH71">
        <f t="shared" si="25"/>
        <v>0</v>
      </c>
      <c r="AL71">
        <f>AL$2*NORMSDIST(((LN($M71*AL$1)-LN('balance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1">
        <f>AM$2*NORMSDIST(((LN($M71*AM$1)-LN('balance sheet'!$B$6)-'PK parameters (simulated)'!$D$3+'PK parameters (simulated)'!$A$3))/SQRT('PK parameters (simulated)'!$A$2*'PK parameters (simulated)'!$A$2+'PK parameters (simulated)'!$D$2*'PK parameters (simulated)'!$D$2))</f>
        <v>1.6905465596650517E-05</v>
      </c>
      <c r="AN71">
        <f>AN$2*NORMSDIST(((LN($M71*AN$1)-LN('balance sheet'!$B$6)-'PK parameters (simulated)'!$D$3+'PK parameters (simulated)'!$A$3))/SQRT('PK parameters (simulated)'!$A$2*'PK parameters (simulated)'!$A$2+'PK parameters (simulated)'!$D$2*'PK parameters (simulated)'!$D$2))</f>
        <v>0.16166753278372648</v>
      </c>
      <c r="AO71">
        <f>AO$2*NORMSDIST(((LN($M71*AO$1)-LN('balance sheet'!$B$6)-'PK parameters (simulated)'!$D$3+'PK parameters (simulated)'!$A$3))/SQRT('PK parameters (simulated)'!$A$2*'PK parameters (simulated)'!$A$2+'PK parameters (simulated)'!$D$2*'PK parameters (simulated)'!$D$2))</f>
        <v>0.2988536356184371</v>
      </c>
      <c r="AP71">
        <f>AP$2*NORMSDIST(((LN($M71*AP$1)-LN('balance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1">
        <f>AQ$2*NORMSDIST(((LN($M71*AQ$1)-LN('balance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1">
        <f>AR$2*NORMSDIST(((LN($M71*AR$1)-LN('balance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1">
        <f>AS$2*NORMSDIST(((LN($M71*AS$1)-LN('balance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1">
        <f>AT$2*NORMSDIST(((LN($M71*AT$1)-LN('balance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1">
        <f t="shared" si="15"/>
        <v>0.4394619261322398</v>
      </c>
    </row>
    <row r="72" spans="2:47" ht="12.75">
      <c r="B72">
        <f>'PK parameters (simulated)'!$F71/'PK PD AUCMIC'!B$1</f>
        <v>1574.0446385315097</v>
      </c>
      <c r="C72">
        <f>'PK parameters (simulated)'!$F71/'PK PD AUCMIC'!C$1</f>
        <v>787.0223192657548</v>
      </c>
      <c r="D72">
        <f>'PK parameters (simulated)'!$F71/'PK PD AUCMIC'!D$1</f>
        <v>393.5111596328774</v>
      </c>
      <c r="E72">
        <f>'PK parameters (simulated)'!$F71/'PK PD AUCMIC'!E$1</f>
        <v>196.7555798164387</v>
      </c>
      <c r="F72">
        <f>'PK parameters (simulated)'!$F71/'PK PD AUCMIC'!F$1</f>
        <v>98.37778990821936</v>
      </c>
      <c r="G72">
        <f>'PK parameters (simulated)'!$F71/'PK PD AUCMIC'!G$1</f>
        <v>49.18889495410968</v>
      </c>
      <c r="H72">
        <f>'PK parameters (simulated)'!$F71/'PK PD AUCMIC'!H$1</f>
        <v>24.59444747705484</v>
      </c>
      <c r="I72">
        <f>'PK parameters (simulated)'!$F71/'PK PD AUCMIC'!I$1</f>
        <v>12.29722373852742</v>
      </c>
      <c r="J72">
        <f>'PK parameters (simulated)'!$F71/'PK PD AUCMIC'!J$1</f>
        <v>6.14861186926371</v>
      </c>
      <c r="M72">
        <f aca="true" t="shared" si="26" ref="M72:M105">M71+5</f>
        <v>335</v>
      </c>
      <c r="N72" s="3">
        <f t="shared" si="16"/>
        <v>0.43</v>
      </c>
      <c r="O72" s="6">
        <f>COUNTIF($B$5:$B$204,"&gt;335")</f>
        <v>200</v>
      </c>
      <c r="P72" s="6">
        <f>COUNTIF($C$5:$C$204,"&gt;335")</f>
        <v>200</v>
      </c>
      <c r="Q72" s="6">
        <f>COUNTIF($D$5:$D$204,"&gt;335")</f>
        <v>132</v>
      </c>
      <c r="R72" s="6">
        <f>COUNTIF($E$5:$E$204,"&gt;335")</f>
        <v>0</v>
      </c>
      <c r="S72" s="6">
        <f>COUNTIF($F$5:$F$204,"&gt;335")</f>
        <v>0</v>
      </c>
      <c r="T72" s="6">
        <f>COUNTIF($G$5:$G$204,"&gt;335")</f>
        <v>0</v>
      </c>
      <c r="U72" s="6">
        <f>COUNTIF($H$5:$H$204,"&gt;335")</f>
        <v>0</v>
      </c>
      <c r="V72" s="6">
        <f>COUNTIF($I$5:$I$204,"&gt;335")</f>
        <v>0</v>
      </c>
      <c r="W72" s="6">
        <f>COUNTIF($J$5:$J$204,"&gt;335")</f>
        <v>0</v>
      </c>
      <c r="Z72">
        <f t="shared" si="17"/>
        <v>0</v>
      </c>
      <c r="AA72">
        <f t="shared" si="18"/>
        <v>20</v>
      </c>
      <c r="AB72">
        <f t="shared" si="19"/>
        <v>66</v>
      </c>
      <c r="AC72">
        <f t="shared" si="20"/>
        <v>0</v>
      </c>
      <c r="AD72">
        <f t="shared" si="21"/>
        <v>0</v>
      </c>
      <c r="AE72">
        <f t="shared" si="22"/>
        <v>0</v>
      </c>
      <c r="AF72">
        <f t="shared" si="23"/>
        <v>0</v>
      </c>
      <c r="AG72">
        <f t="shared" si="24"/>
        <v>0</v>
      </c>
      <c r="AH72">
        <f t="shared" si="25"/>
        <v>0</v>
      </c>
      <c r="AL72">
        <f>AL$2*NORMSDIST(((LN($M72*AL$1)-LN('balance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2">
        <f>AM$2*NORMSDIST(((LN($M72*AM$1)-LN('balance sheet'!$B$6)-'PK parameters (simulated)'!$D$3+'PK parameters (simulated)'!$A$3))/SQRT('PK parameters (simulated)'!$A$2*'PK parameters (simulated)'!$A$2+'PK parameters (simulated)'!$D$2*'PK parameters (simulated)'!$D$2))</f>
        <v>2.1872599718952836E-05</v>
      </c>
      <c r="AN72">
        <f>AN$2*NORMSDIST(((LN($M72*AN$1)-LN('balance sheet'!$B$6)-'PK parameters (simulated)'!$D$3+'PK parameters (simulated)'!$A$3))/SQRT('PK parameters (simulated)'!$A$2*'PK parameters (simulated)'!$A$2+'PK parameters (simulated)'!$D$2*'PK parameters (simulated)'!$D$2))</f>
        <v>0.1740274911581025</v>
      </c>
      <c r="AO72">
        <f>AO$2*NORMSDIST(((LN($M72*AO$1)-LN('balance sheet'!$B$6)-'PK parameters (simulated)'!$D$3+'PK parameters (simulated)'!$A$3))/SQRT('PK parameters (simulated)'!$A$2*'PK parameters (simulated)'!$A$2+'PK parameters (simulated)'!$D$2*'PK parameters (simulated)'!$D$2))</f>
        <v>0.29906510868009617</v>
      </c>
      <c r="AP72">
        <f>AP$2*NORMSDIST(((LN($M72*AP$1)-LN('balance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2">
        <f>AQ$2*NORMSDIST(((LN($M72*AQ$1)-LN('balance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2">
        <f>AR$2*NORMSDIST(((LN($M72*AR$1)-LN('balance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2">
        <f>AS$2*NORMSDIST(((LN($M72*AS$1)-LN('balance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2">
        <f>AT$2*NORMSDIST(((LN($M72*AT$1)-LN('balance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2">
        <f t="shared" si="15"/>
        <v>0.4268855275620824</v>
      </c>
    </row>
    <row r="73" spans="2:47" ht="12.75">
      <c r="B73">
        <f>'PK parameters (simulated)'!$F72/'PK PD AUCMIC'!B$1</f>
        <v>1478.6195269323935</v>
      </c>
      <c r="C73">
        <f>'PK parameters (simulated)'!$F72/'PK PD AUCMIC'!C$1</f>
        <v>739.3097634661967</v>
      </c>
      <c r="D73">
        <f>'PK parameters (simulated)'!$F72/'PK PD AUCMIC'!D$1</f>
        <v>369.65488173309836</v>
      </c>
      <c r="E73">
        <f>'PK parameters (simulated)'!$F72/'PK PD AUCMIC'!E$1</f>
        <v>184.82744086654918</v>
      </c>
      <c r="F73">
        <f>'PK parameters (simulated)'!$F72/'PK PD AUCMIC'!F$1</f>
        <v>92.41372043327459</v>
      </c>
      <c r="G73">
        <f>'PK parameters (simulated)'!$F72/'PK PD AUCMIC'!G$1</f>
        <v>46.206860216637295</v>
      </c>
      <c r="H73">
        <f>'PK parameters (simulated)'!$F72/'PK PD AUCMIC'!H$1</f>
        <v>23.103430108318648</v>
      </c>
      <c r="I73">
        <f>'PK parameters (simulated)'!$F72/'PK PD AUCMIC'!I$1</f>
        <v>11.551715054159324</v>
      </c>
      <c r="J73">
        <f>'PK parameters (simulated)'!$F72/'PK PD AUCMIC'!J$1</f>
        <v>5.775857527079662</v>
      </c>
      <c r="M73">
        <f t="shared" si="26"/>
        <v>340</v>
      </c>
      <c r="N73" s="3">
        <f t="shared" si="16"/>
        <v>0.415</v>
      </c>
      <c r="O73" s="6">
        <f>COUNTIF($B$5:$B$204,"&gt;340")</f>
        <v>200</v>
      </c>
      <c r="P73" s="6">
        <f>COUNTIF($C$5:$C$204,"&gt;340")</f>
        <v>200</v>
      </c>
      <c r="Q73" s="6">
        <f>COUNTIF($D$5:$D$204,"&gt;340")</f>
        <v>126</v>
      </c>
      <c r="R73" s="6">
        <f>COUNTIF($E$5:$E$204,"&gt;340")</f>
        <v>0</v>
      </c>
      <c r="S73" s="6">
        <f>COUNTIF($F$5:$F$204,"&gt;340")</f>
        <v>0</v>
      </c>
      <c r="T73" s="6">
        <f>COUNTIF($G$5:$G$204,"&gt;340")</f>
        <v>0</v>
      </c>
      <c r="U73" s="6">
        <f>COUNTIF($H$5:$H$204,"&gt;340")</f>
        <v>0</v>
      </c>
      <c r="V73" s="6">
        <f>COUNTIF($I$5:$I$204,"&gt;340")</f>
        <v>0</v>
      </c>
      <c r="W73" s="6">
        <f>COUNTIF($J$5:$J$204,"&gt;340")</f>
        <v>0</v>
      </c>
      <c r="Z73">
        <f t="shared" si="17"/>
        <v>0</v>
      </c>
      <c r="AA73">
        <f t="shared" si="18"/>
        <v>20</v>
      </c>
      <c r="AB73">
        <f t="shared" si="19"/>
        <v>63</v>
      </c>
      <c r="AC73">
        <f t="shared" si="20"/>
        <v>0</v>
      </c>
      <c r="AD73">
        <f t="shared" si="21"/>
        <v>0</v>
      </c>
      <c r="AE73">
        <f t="shared" si="22"/>
        <v>0</v>
      </c>
      <c r="AF73">
        <f t="shared" si="23"/>
        <v>0</v>
      </c>
      <c r="AG73">
        <f t="shared" si="24"/>
        <v>0</v>
      </c>
      <c r="AH73">
        <f t="shared" si="25"/>
        <v>0</v>
      </c>
      <c r="AL73">
        <f>AL$2*NORMSDIST(((LN($M73*AL$1)-LN('balance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3">
        <f>AM$2*NORMSDIST(((LN($M73*AM$1)-LN('balance sheet'!$B$6)-'PK parameters (simulated)'!$D$3+'PK parameters (simulated)'!$A$3))/SQRT('PK parameters (simulated)'!$A$2*'PK parameters (simulated)'!$A$2+'PK parameters (simulated)'!$D$2*'PK parameters (simulated)'!$D$2))</f>
        <v>2.8072081098451385E-05</v>
      </c>
      <c r="AN73">
        <f>AN$2*NORMSDIST(((LN($M73*AN$1)-LN('balance sheet'!$B$6)-'PK parameters (simulated)'!$D$3+'PK parameters (simulated)'!$A$3))/SQRT('PK parameters (simulated)'!$A$2*'PK parameters (simulated)'!$A$2+'PK parameters (simulated)'!$D$2*'PK parameters (simulated)'!$D$2))</f>
        <v>0.18652885945504283</v>
      </c>
      <c r="AO73">
        <f>AO$2*NORMSDIST(((LN($M73*AO$1)-LN('balance sheet'!$B$6)-'PK parameters (simulated)'!$D$3+'PK parameters (simulated)'!$A$3))/SQRT('PK parameters (simulated)'!$A$2*'PK parameters (simulated)'!$A$2+'PK parameters (simulated)'!$D$2*'PK parameters (simulated)'!$D$2))</f>
        <v>0.29923842181192234</v>
      </c>
      <c r="AP73">
        <f>AP$2*NORMSDIST(((LN($M73*AP$1)-LN('balance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3">
        <f>AQ$2*NORMSDIST(((LN($M73*AQ$1)-LN('balance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3">
        <f>AR$2*NORMSDIST(((LN($M73*AR$1)-LN('balance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3">
        <f>AS$2*NORMSDIST(((LN($M73*AS$1)-LN('balance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3">
        <f>AT$2*NORMSDIST(((LN($M73*AT$1)-LN('balance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3">
        <f t="shared" si="15"/>
        <v>0.41420464665193635</v>
      </c>
    </row>
    <row r="74" spans="2:47" ht="12.75">
      <c r="B74">
        <f>'PK parameters (simulated)'!$F73/'PK PD AUCMIC'!B$1</f>
        <v>1315.0557701167047</v>
      </c>
      <c r="C74">
        <f>'PK parameters (simulated)'!$F73/'PK PD AUCMIC'!C$1</f>
        <v>657.5278850583524</v>
      </c>
      <c r="D74">
        <f>'PK parameters (simulated)'!$F73/'PK PD AUCMIC'!D$1</f>
        <v>328.7639425291762</v>
      </c>
      <c r="E74">
        <f>'PK parameters (simulated)'!$F73/'PK PD AUCMIC'!E$1</f>
        <v>164.3819712645881</v>
      </c>
      <c r="F74">
        <f>'PK parameters (simulated)'!$F73/'PK PD AUCMIC'!F$1</f>
        <v>82.19098563229404</v>
      </c>
      <c r="G74">
        <f>'PK parameters (simulated)'!$F73/'PK PD AUCMIC'!G$1</f>
        <v>41.09549281614702</v>
      </c>
      <c r="H74">
        <f>'PK parameters (simulated)'!$F73/'PK PD AUCMIC'!H$1</f>
        <v>20.54774640807351</v>
      </c>
      <c r="I74">
        <f>'PK parameters (simulated)'!$F73/'PK PD AUCMIC'!I$1</f>
        <v>10.273873204036756</v>
      </c>
      <c r="J74">
        <f>'PK parameters (simulated)'!$F73/'PK PD AUCMIC'!J$1</f>
        <v>5.136936602018378</v>
      </c>
      <c r="M74">
        <f t="shared" si="26"/>
        <v>345</v>
      </c>
      <c r="N74" s="3">
        <f t="shared" si="16"/>
        <v>0.3975</v>
      </c>
      <c r="O74" s="6">
        <f>COUNTIF($B$5:$B$204,"&gt;345")</f>
        <v>200</v>
      </c>
      <c r="P74" s="6">
        <f>COUNTIF($C$5:$C$204,"&gt;345")</f>
        <v>200</v>
      </c>
      <c r="Q74" s="6">
        <f>COUNTIF($D$5:$D$204,"&gt;345")</f>
        <v>119</v>
      </c>
      <c r="R74" s="6">
        <f>COUNTIF($E$5:$E$204,"&gt;345")</f>
        <v>0</v>
      </c>
      <c r="S74" s="6">
        <f>COUNTIF($F$5:$F$204,"&gt;345")</f>
        <v>0</v>
      </c>
      <c r="T74" s="6">
        <f>COUNTIF($G$5:$G$204,"&gt;345")</f>
        <v>0</v>
      </c>
      <c r="U74" s="6">
        <f>COUNTIF($H$5:$H$204,"&gt;345")</f>
        <v>0</v>
      </c>
      <c r="V74" s="6">
        <f>COUNTIF($I$5:$I$204,"&gt;345")</f>
        <v>0</v>
      </c>
      <c r="W74" s="6">
        <f>COUNTIF($J$5:$J$204,"&gt;345")</f>
        <v>0</v>
      </c>
      <c r="Z74">
        <f t="shared" si="17"/>
        <v>0</v>
      </c>
      <c r="AA74">
        <f t="shared" si="18"/>
        <v>20</v>
      </c>
      <c r="AB74">
        <f t="shared" si="19"/>
        <v>59.5</v>
      </c>
      <c r="AC74">
        <f t="shared" si="20"/>
        <v>0</v>
      </c>
      <c r="AD74">
        <f t="shared" si="21"/>
        <v>0</v>
      </c>
      <c r="AE74">
        <f t="shared" si="22"/>
        <v>0</v>
      </c>
      <c r="AF74">
        <f t="shared" si="23"/>
        <v>0</v>
      </c>
      <c r="AG74">
        <f t="shared" si="24"/>
        <v>0</v>
      </c>
      <c r="AH74">
        <f t="shared" si="25"/>
        <v>0</v>
      </c>
      <c r="AL74">
        <f>AL$2*NORMSDIST(((LN($M74*AL$1)-LN('balance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4">
        <f>AM$2*NORMSDIST(((LN($M74*AM$1)-LN('balance sheet'!$B$6)-'PK parameters (simulated)'!$D$3+'PK parameters (simulated)'!$A$3))/SQRT('PK parameters (simulated)'!$A$2*'PK parameters (simulated)'!$A$2+'PK parameters (simulated)'!$D$2*'PK parameters (simulated)'!$D$2))</f>
        <v>3.575045464218052E-05</v>
      </c>
      <c r="AN74">
        <f>AN$2*NORMSDIST(((LN($M74*AN$1)-LN('balance sheet'!$B$6)-'PK parameters (simulated)'!$D$3+'PK parameters (simulated)'!$A$3))/SQRT('PK parameters (simulated)'!$A$2*'PK parameters (simulated)'!$A$2+'PK parameters (simulated)'!$D$2*'PK parameters (simulated)'!$D$2))</f>
        <v>0.1991152586539186</v>
      </c>
      <c r="AO74">
        <f>AO$2*NORMSDIST(((LN($M74*AO$1)-LN('balance sheet'!$B$6)-'PK parameters (simulated)'!$D$3+'PK parameters (simulated)'!$A$3))/SQRT('PK parameters (simulated)'!$A$2*'PK parameters (simulated)'!$A$2+'PK parameters (simulated)'!$D$2*'PK parameters (simulated)'!$D$2))</f>
        <v>0.2993802472583306</v>
      </c>
      <c r="AP74">
        <f>AP$2*NORMSDIST(((LN($M74*AP$1)-LN('balance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4">
        <f>AQ$2*NORMSDIST(((LN($M74*AQ$1)-LN('balance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4">
        <f>AR$2*NORMSDIST(((LN($M74*AR$1)-LN('balance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4">
        <f>AS$2*NORMSDIST(((LN($M74*AS$1)-LN('balance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4">
        <f>AT$2*NORMSDIST(((LN($M74*AT$1)-LN('balance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4">
        <f t="shared" si="15"/>
        <v>0.4014687436331086</v>
      </c>
    </row>
    <row r="75" spans="2:47" ht="12.75">
      <c r="B75">
        <f>'PK parameters (simulated)'!$F74/'PK PD AUCMIC'!B$1</f>
        <v>2016.034556856008</v>
      </c>
      <c r="C75">
        <f>'PK parameters (simulated)'!$F74/'PK PD AUCMIC'!C$1</f>
        <v>1008.017278428004</v>
      </c>
      <c r="D75">
        <f>'PK parameters (simulated)'!$F74/'PK PD AUCMIC'!D$1</f>
        <v>504.008639214002</v>
      </c>
      <c r="E75">
        <f>'PK parameters (simulated)'!$F74/'PK PD AUCMIC'!E$1</f>
        <v>252.004319607001</v>
      </c>
      <c r="F75">
        <f>'PK parameters (simulated)'!$F74/'PK PD AUCMIC'!F$1</f>
        <v>126.0021598035005</v>
      </c>
      <c r="G75">
        <f>'PK parameters (simulated)'!$F74/'PK PD AUCMIC'!G$1</f>
        <v>63.00107990175025</v>
      </c>
      <c r="H75">
        <f>'PK parameters (simulated)'!$F74/'PK PD AUCMIC'!H$1</f>
        <v>31.500539950875126</v>
      </c>
      <c r="I75">
        <f>'PK parameters (simulated)'!$F74/'PK PD AUCMIC'!I$1</f>
        <v>15.750269975437563</v>
      </c>
      <c r="J75">
        <f>'PK parameters (simulated)'!$F74/'PK PD AUCMIC'!J$1</f>
        <v>7.8751349877187815</v>
      </c>
      <c r="M75">
        <f t="shared" si="26"/>
        <v>350</v>
      </c>
      <c r="N75" s="3">
        <f t="shared" si="16"/>
        <v>0.3825</v>
      </c>
      <c r="O75" s="6">
        <f>COUNTIF($B$5:$B$204,"&gt;350")</f>
        <v>200</v>
      </c>
      <c r="P75" s="6">
        <f>COUNTIF($C$5:$C$204,"&gt;350")</f>
        <v>200</v>
      </c>
      <c r="Q75" s="6">
        <f>COUNTIF($D$5:$D$204,"&gt;350")</f>
        <v>113</v>
      </c>
      <c r="R75" s="6">
        <f>COUNTIF($E$5:$E$204,"&gt;350")</f>
        <v>0</v>
      </c>
      <c r="S75" s="6">
        <f>COUNTIF($F$5:$F$204,"&gt;350")</f>
        <v>0</v>
      </c>
      <c r="T75" s="6">
        <f>COUNTIF($G$5:$G$204,"&gt;350")</f>
        <v>0</v>
      </c>
      <c r="U75" s="6">
        <f>COUNTIF($H$5:$H$204,"&gt;350")</f>
        <v>0</v>
      </c>
      <c r="V75" s="6">
        <f>COUNTIF($I$5:$I$204,"&gt;350")</f>
        <v>0</v>
      </c>
      <c r="W75" s="6">
        <f>COUNTIF($J$5:$J$204,"&gt;350")</f>
        <v>0</v>
      </c>
      <c r="Z75">
        <f t="shared" si="17"/>
        <v>0</v>
      </c>
      <c r="AA75">
        <f t="shared" si="18"/>
        <v>20</v>
      </c>
      <c r="AB75">
        <f t="shared" si="19"/>
        <v>56.5</v>
      </c>
      <c r="AC75">
        <f t="shared" si="20"/>
        <v>0</v>
      </c>
      <c r="AD75">
        <f t="shared" si="21"/>
        <v>0</v>
      </c>
      <c r="AE75">
        <f t="shared" si="22"/>
        <v>0</v>
      </c>
      <c r="AF75">
        <f t="shared" si="23"/>
        <v>0</v>
      </c>
      <c r="AG75">
        <f t="shared" si="24"/>
        <v>0</v>
      </c>
      <c r="AH75">
        <f t="shared" si="25"/>
        <v>0</v>
      </c>
      <c r="AL75">
        <f>AL$2*NORMSDIST(((LN($M75*AL$1)-LN('balance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5">
        <f>AM$2*NORMSDIST(((LN($M75*AM$1)-LN('balance sheet'!$B$6)-'PK parameters (simulated)'!$D$3+'PK parameters (simulated)'!$A$3))/SQRT('PK parameters (simulated)'!$A$2*'PK parameters (simulated)'!$A$2+'PK parameters (simulated)'!$D$2*'PK parameters (simulated)'!$D$2))</f>
        <v>4.5190446484866256E-05</v>
      </c>
      <c r="AN75">
        <f>AN$2*NORMSDIST(((LN($M75*AN$1)-LN('balance sheet'!$B$6)-'PK parameters (simulated)'!$D$3+'PK parameters (simulated)'!$A$3))/SQRT('PK parameters (simulated)'!$A$2*'PK parameters (simulated)'!$A$2+'PK parameters (simulated)'!$D$2*'PK parameters (simulated)'!$D$2))</f>
        <v>0.21173163047552757</v>
      </c>
      <c r="AO75">
        <f>AO$2*NORMSDIST(((LN($M75*AO$1)-LN('balance sheet'!$B$6)-'PK parameters (simulated)'!$D$3+'PK parameters (simulated)'!$A$3))/SQRT('PK parameters (simulated)'!$A$2*'PK parameters (simulated)'!$A$2+'PK parameters (simulated)'!$D$2*'PK parameters (simulated)'!$D$2))</f>
        <v>0.2994961436257665</v>
      </c>
      <c r="AP75">
        <f>AP$2*NORMSDIST(((LN($M75*AP$1)-LN('balance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5">
        <f>AQ$2*NORMSDIST(((LN($M75*AQ$1)-LN('balance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5">
        <f>AR$2*NORMSDIST(((LN($M75*AR$1)-LN('balance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5">
        <f>AS$2*NORMSDIST(((LN($M75*AS$1)-LN('balance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5">
        <f>AT$2*NORMSDIST(((LN($M75*AT$1)-LN('balance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5">
        <f t="shared" si="15"/>
        <v>0.3887270354522211</v>
      </c>
    </row>
    <row r="76" spans="2:47" ht="12.75">
      <c r="B76">
        <f>'PK parameters (simulated)'!$F75/'PK PD AUCMIC'!B$1</f>
        <v>1666.1267410399162</v>
      </c>
      <c r="C76">
        <f>'PK parameters (simulated)'!$F75/'PK PD AUCMIC'!C$1</f>
        <v>833.0633705199581</v>
      </c>
      <c r="D76">
        <f>'PK parameters (simulated)'!$F75/'PK PD AUCMIC'!D$1</f>
        <v>416.53168525997904</v>
      </c>
      <c r="E76">
        <f>'PK parameters (simulated)'!$F75/'PK PD AUCMIC'!E$1</f>
        <v>208.26584262998952</v>
      </c>
      <c r="F76">
        <f>'PK parameters (simulated)'!$F75/'PK PD AUCMIC'!F$1</f>
        <v>104.13292131499476</v>
      </c>
      <c r="G76">
        <f>'PK parameters (simulated)'!$F75/'PK PD AUCMIC'!G$1</f>
        <v>52.06646065749738</v>
      </c>
      <c r="H76">
        <f>'PK parameters (simulated)'!$F75/'PK PD AUCMIC'!H$1</f>
        <v>26.03323032874869</v>
      </c>
      <c r="I76">
        <f>'PK parameters (simulated)'!$F75/'PK PD AUCMIC'!I$1</f>
        <v>13.016615164374345</v>
      </c>
      <c r="J76">
        <f>'PK parameters (simulated)'!$F75/'PK PD AUCMIC'!J$1</f>
        <v>6.5083075821871725</v>
      </c>
      <c r="M76">
        <f t="shared" si="26"/>
        <v>355</v>
      </c>
      <c r="N76" s="3">
        <f t="shared" si="16"/>
        <v>0.3725</v>
      </c>
      <c r="O76" s="6">
        <f>COUNTIF($B$5:$B$204,"&gt;355")</f>
        <v>200</v>
      </c>
      <c r="P76" s="6">
        <f>COUNTIF($C$5:$C$204,"&gt;355")</f>
        <v>200</v>
      </c>
      <c r="Q76" s="6">
        <f>COUNTIF($D$5:$D$204,"&gt;355")</f>
        <v>109</v>
      </c>
      <c r="R76" s="6">
        <f>COUNTIF($E$5:$E$204,"&gt;355")</f>
        <v>0</v>
      </c>
      <c r="S76" s="6">
        <f>COUNTIF($F$5:$F$204,"&gt;355")</f>
        <v>0</v>
      </c>
      <c r="T76" s="6">
        <f>COUNTIF($G$5:$G$204,"&gt;355")</f>
        <v>0</v>
      </c>
      <c r="U76" s="6">
        <f>COUNTIF($H$5:$H$204,"&gt;355")</f>
        <v>0</v>
      </c>
      <c r="V76" s="6">
        <f>COUNTIF($I$5:$I$204,"&gt;355")</f>
        <v>0</v>
      </c>
      <c r="W76" s="6">
        <f>COUNTIF($J$5:$J$204,"&gt;355")</f>
        <v>0</v>
      </c>
      <c r="Z76">
        <f t="shared" si="17"/>
        <v>0</v>
      </c>
      <c r="AA76">
        <f t="shared" si="18"/>
        <v>20</v>
      </c>
      <c r="AB76">
        <f t="shared" si="19"/>
        <v>54.5</v>
      </c>
      <c r="AC76">
        <f t="shared" si="20"/>
        <v>0</v>
      </c>
      <c r="AD76">
        <f t="shared" si="21"/>
        <v>0</v>
      </c>
      <c r="AE76">
        <f t="shared" si="22"/>
        <v>0</v>
      </c>
      <c r="AF76">
        <f t="shared" si="23"/>
        <v>0</v>
      </c>
      <c r="AG76">
        <f t="shared" si="24"/>
        <v>0</v>
      </c>
      <c r="AH76">
        <f t="shared" si="25"/>
        <v>0</v>
      </c>
      <c r="AL76">
        <f>AL$2*NORMSDIST(((LN($M76*AL$1)-LN('balance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6">
        <f>AM$2*NORMSDIST(((LN($M76*AM$1)-LN('balance sheet'!$B$6)-'PK parameters (simulated)'!$D$3+'PK parameters (simulated)'!$A$3))/SQRT('PK parameters (simulated)'!$A$2*'PK parameters (simulated)'!$A$2+'PK parameters (simulated)'!$D$2*'PK parameters (simulated)'!$D$2))</f>
        <v>5.6713843463185314E-05</v>
      </c>
      <c r="AN76">
        <f>AN$2*NORMSDIST(((LN($M76*AN$1)-LN('balance sheet'!$B$6)-'PK parameters (simulated)'!$D$3+'PK parameters (simulated)'!$A$3))/SQRT('PK parameters (simulated)'!$A$2*'PK parameters (simulated)'!$A$2+'PK parameters (simulated)'!$D$2*'PK parameters (simulated)'!$D$2))</f>
        <v>0.22432487914411436</v>
      </c>
      <c r="AO76">
        <f>AO$2*NORMSDIST(((LN($M76*AO$1)-LN('balance sheet'!$B$6)-'PK parameters (simulated)'!$D$3+'PK parameters (simulated)'!$A$3))/SQRT('PK parameters (simulated)'!$A$2*'PK parameters (simulated)'!$A$2+'PK parameters (simulated)'!$D$2*'PK parameters (simulated)'!$D$2))</f>
        <v>0.2995907286501404</v>
      </c>
      <c r="AP76">
        <f>AP$2*NORMSDIST(((LN($M76*AP$1)-LN('balance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6">
        <f>AQ$2*NORMSDIST(((LN($M76*AQ$1)-LN('balance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6">
        <f>AR$2*NORMSDIST(((LN($M76*AR$1)-LN('balance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6">
        <f>AS$2*NORMSDIST(((LN($M76*AS$1)-LN('balance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6">
        <f>AT$2*NORMSDIST(((LN($M76*AT$1)-LN('balance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6">
        <f t="shared" si="15"/>
        <v>0.3760276783622821</v>
      </c>
    </row>
    <row r="77" spans="2:47" ht="12.75">
      <c r="B77">
        <f>'PK parameters (simulated)'!$F76/'PK PD AUCMIC'!B$1</f>
        <v>1087.8054596655038</v>
      </c>
      <c r="C77">
        <f>'PK parameters (simulated)'!$F76/'PK PD AUCMIC'!C$1</f>
        <v>543.9027298327519</v>
      </c>
      <c r="D77">
        <f>'PK parameters (simulated)'!$F76/'PK PD AUCMIC'!D$1</f>
        <v>271.95136491637595</v>
      </c>
      <c r="E77">
        <f>'PK parameters (simulated)'!$F76/'PK PD AUCMIC'!E$1</f>
        <v>135.97568245818798</v>
      </c>
      <c r="F77">
        <f>'PK parameters (simulated)'!$F76/'PK PD AUCMIC'!F$1</f>
        <v>67.98784122909399</v>
      </c>
      <c r="G77">
        <f>'PK parameters (simulated)'!$F76/'PK PD AUCMIC'!G$1</f>
        <v>33.993920614546994</v>
      </c>
      <c r="H77">
        <f>'PK parameters (simulated)'!$F76/'PK PD AUCMIC'!H$1</f>
        <v>16.996960307273497</v>
      </c>
      <c r="I77">
        <f>'PK parameters (simulated)'!$F76/'PK PD AUCMIC'!I$1</f>
        <v>8.498480153636748</v>
      </c>
      <c r="J77">
        <f>'PK parameters (simulated)'!$F76/'PK PD AUCMIC'!J$1</f>
        <v>4.249240076818374</v>
      </c>
      <c r="M77">
        <f t="shared" si="26"/>
        <v>360</v>
      </c>
      <c r="N77" s="3">
        <f t="shared" si="16"/>
        <v>0.36</v>
      </c>
      <c r="O77" s="6">
        <f>COUNTIF($B$5:$B$204,"&gt;360")</f>
        <v>200</v>
      </c>
      <c r="P77" s="6">
        <f>COUNTIF($C$5:$C$204,"&gt;360")</f>
        <v>200</v>
      </c>
      <c r="Q77" s="6">
        <f>COUNTIF($D$5:$D$204,"&gt;360")</f>
        <v>104</v>
      </c>
      <c r="R77" s="6">
        <f>COUNTIF($E$5:$E$204,"&gt;360")</f>
        <v>0</v>
      </c>
      <c r="S77" s="6">
        <f>COUNTIF($F$5:$F$204,"&gt;360")</f>
        <v>0</v>
      </c>
      <c r="T77" s="6">
        <f>COUNTIF($G$5:$G$204,"&gt;360")</f>
        <v>0</v>
      </c>
      <c r="U77" s="6">
        <f>COUNTIF($H$5:$H$204,"&gt;360")</f>
        <v>0</v>
      </c>
      <c r="V77" s="6">
        <f>COUNTIF($I$5:$I$204,"&gt;360")</f>
        <v>0</v>
      </c>
      <c r="W77" s="6">
        <f>COUNTIF($J$5:$J$204,"&gt;360")</f>
        <v>0</v>
      </c>
      <c r="Z77">
        <f t="shared" si="17"/>
        <v>0</v>
      </c>
      <c r="AA77">
        <f t="shared" si="18"/>
        <v>20</v>
      </c>
      <c r="AB77">
        <f t="shared" si="19"/>
        <v>52</v>
      </c>
      <c r="AC77">
        <f t="shared" si="20"/>
        <v>0</v>
      </c>
      <c r="AD77">
        <f t="shared" si="21"/>
        <v>0</v>
      </c>
      <c r="AE77">
        <f t="shared" si="22"/>
        <v>0</v>
      </c>
      <c r="AF77">
        <f t="shared" si="23"/>
        <v>0</v>
      </c>
      <c r="AG77">
        <f t="shared" si="24"/>
        <v>0</v>
      </c>
      <c r="AH77">
        <f t="shared" si="25"/>
        <v>0</v>
      </c>
      <c r="AL77">
        <f>AL$2*NORMSDIST(((LN($M77*AL$1)-LN('balance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7">
        <f>AM$2*NORMSDIST(((LN($M77*AM$1)-LN('balance sheet'!$B$6)-'PK parameters (simulated)'!$D$3+'PK parameters (simulated)'!$A$3))/SQRT('PK parameters (simulated)'!$A$2*'PK parameters (simulated)'!$A$2+'PK parameters (simulated)'!$D$2*'PK parameters (simulated)'!$D$2))</f>
        <v>7.068422450234868E-05</v>
      </c>
      <c r="AN77">
        <f>AN$2*NORMSDIST(((LN($M77*AN$1)-LN('balance sheet'!$B$6)-'PK parameters (simulated)'!$D$3+'PK parameters (simulated)'!$A$3))/SQRT('PK parameters (simulated)'!$A$2*'PK parameters (simulated)'!$A$2+'PK parameters (simulated)'!$D$2*'PK parameters (simulated)'!$D$2))</f>
        <v>0.23684442886364465</v>
      </c>
      <c r="AO77">
        <f>AO$2*NORMSDIST(((LN($M77*AO$1)-LN('balance sheet'!$B$6)-'PK parameters (simulated)'!$D$3+'PK parameters (simulated)'!$A$3))/SQRT('PK parameters (simulated)'!$A$2*'PK parameters (simulated)'!$A$2+'PK parameters (simulated)'!$D$2*'PK parameters (simulated)'!$D$2))</f>
        <v>0.2996678284311543</v>
      </c>
      <c r="AP77">
        <f>AP$2*NORMSDIST(((LN($M77*AP$1)-LN('balance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7">
        <f>AQ$2*NORMSDIST(((LN($M77*AQ$1)-LN('balance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7">
        <f>AR$2*NORMSDIST(((LN($M77*AR$1)-LN('balance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7">
        <f>AS$2*NORMSDIST(((LN($M77*AS$1)-LN('balance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7">
        <f>AT$2*NORMSDIST(((LN($M77*AT$1)-LN('balance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7">
        <f t="shared" si="15"/>
        <v>0.3634170584806987</v>
      </c>
    </row>
    <row r="78" spans="2:47" ht="12.75">
      <c r="B78">
        <f>'PK parameters (simulated)'!$F77/'PK PD AUCMIC'!B$1</f>
        <v>1261.3814709949252</v>
      </c>
      <c r="C78">
        <f>'PK parameters (simulated)'!$F77/'PK PD AUCMIC'!C$1</f>
        <v>630.6907354974626</v>
      </c>
      <c r="D78">
        <f>'PK parameters (simulated)'!$F77/'PK PD AUCMIC'!D$1</f>
        <v>315.3453677487313</v>
      </c>
      <c r="E78">
        <f>'PK parameters (simulated)'!$F77/'PK PD AUCMIC'!E$1</f>
        <v>157.67268387436565</v>
      </c>
      <c r="F78">
        <f>'PK parameters (simulated)'!$F77/'PK PD AUCMIC'!F$1</f>
        <v>78.83634193718282</v>
      </c>
      <c r="G78">
        <f>'PK parameters (simulated)'!$F77/'PK PD AUCMIC'!G$1</f>
        <v>39.41817096859141</v>
      </c>
      <c r="H78">
        <f>'PK parameters (simulated)'!$F77/'PK PD AUCMIC'!H$1</f>
        <v>19.709085484295706</v>
      </c>
      <c r="I78">
        <f>'PK parameters (simulated)'!$F77/'PK PD AUCMIC'!I$1</f>
        <v>9.854542742147853</v>
      </c>
      <c r="J78">
        <f>'PK parameters (simulated)'!$F77/'PK PD AUCMIC'!J$1</f>
        <v>4.927271371073926</v>
      </c>
      <c r="M78">
        <f t="shared" si="26"/>
        <v>365</v>
      </c>
      <c r="N78" s="3">
        <f t="shared" si="16"/>
        <v>0.3475</v>
      </c>
      <c r="O78" s="6">
        <f>COUNTIF($B$5:$B$204,"&gt;365")</f>
        <v>200</v>
      </c>
      <c r="P78" s="6">
        <f>COUNTIF($C$5:$C$204,"&gt;365")</f>
        <v>200</v>
      </c>
      <c r="Q78" s="6">
        <f>COUNTIF($D$5:$D$204,"&gt;365")</f>
        <v>99</v>
      </c>
      <c r="R78" s="6">
        <f>COUNTIF($E$5:$E$204,"&gt;365")</f>
        <v>0</v>
      </c>
      <c r="S78" s="6">
        <f>COUNTIF($F$5:$F$204,"&gt;365")</f>
        <v>0</v>
      </c>
      <c r="T78" s="6">
        <f>COUNTIF($G$5:$G$204,"&gt;365")</f>
        <v>0</v>
      </c>
      <c r="U78" s="6">
        <f>COUNTIF($H$5:$H$204,"&gt;365")</f>
        <v>0</v>
      </c>
      <c r="V78" s="6">
        <f>COUNTIF($I$5:$I$204,"&gt;365")</f>
        <v>0</v>
      </c>
      <c r="W78" s="6">
        <f>COUNTIF($J$5:$J$204,"&gt;365")</f>
        <v>0</v>
      </c>
      <c r="Z78">
        <f t="shared" si="17"/>
        <v>0</v>
      </c>
      <c r="AA78">
        <f t="shared" si="18"/>
        <v>20</v>
      </c>
      <c r="AB78">
        <f t="shared" si="19"/>
        <v>49.5</v>
      </c>
      <c r="AC78">
        <f t="shared" si="20"/>
        <v>0</v>
      </c>
      <c r="AD78">
        <f t="shared" si="21"/>
        <v>0</v>
      </c>
      <c r="AE78">
        <f t="shared" si="22"/>
        <v>0</v>
      </c>
      <c r="AF78">
        <f t="shared" si="23"/>
        <v>0</v>
      </c>
      <c r="AG78">
        <f t="shared" si="24"/>
        <v>0</v>
      </c>
      <c r="AH78">
        <f t="shared" si="25"/>
        <v>0</v>
      </c>
      <c r="AL78">
        <f>AL$2*NORMSDIST(((LN($M78*AL$1)-LN('balance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8">
        <f>AM$2*NORMSDIST(((LN($M78*AM$1)-LN('balance sheet'!$B$6)-'PK parameters (simulated)'!$D$3+'PK parameters (simulated)'!$A$3))/SQRT('PK parameters (simulated)'!$A$2*'PK parameters (simulated)'!$A$2+'PK parameters (simulated)'!$D$2*'PK parameters (simulated)'!$D$2))</f>
        <v>8.750948275995097E-05</v>
      </c>
      <c r="AN78">
        <f>AN$2*NORMSDIST(((LN($M78*AN$1)-LN('balance sheet'!$B$6)-'PK parameters (simulated)'!$D$3+'PK parameters (simulated)'!$A$3))/SQRT('PK parameters (simulated)'!$A$2*'PK parameters (simulated)'!$A$2+'PK parameters (simulated)'!$D$2*'PK parameters (simulated)'!$D$2))</f>
        <v>0.24924269391453946</v>
      </c>
      <c r="AO78">
        <f>AO$2*NORMSDIST(((LN($M78*AO$1)-LN('balance sheet'!$B$6)-'PK parameters (simulated)'!$D$3+'PK parameters (simulated)'!$A$3))/SQRT('PK parameters (simulated)'!$A$2*'PK parameters (simulated)'!$A$2+'PK parameters (simulated)'!$D$2*'PK parameters (simulated)'!$D$2))</f>
        <v>0.2997306054966078</v>
      </c>
      <c r="AP78">
        <f>AP$2*NORMSDIST(((LN($M78*AP$1)-LN('balance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8">
        <f>AQ$2*NORMSDIST(((LN($M78*AQ$1)-LN('balance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8">
        <f>AR$2*NORMSDIST(((LN($M78*AR$1)-LN('balance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8">
        <f>AS$2*NORMSDIST(((LN($M78*AS$1)-LN('balance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8">
        <f>AT$2*NORMSDIST(((LN($M78*AT$1)-LN('balance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8">
        <f t="shared" si="15"/>
        <v>0.35093919110609284</v>
      </c>
    </row>
    <row r="79" spans="2:47" ht="12.75">
      <c r="B79">
        <f>'PK parameters (simulated)'!$F78/'PK PD AUCMIC'!B$1</f>
        <v>1752.0289698857896</v>
      </c>
      <c r="C79">
        <f>'PK parameters (simulated)'!$F78/'PK PD AUCMIC'!C$1</f>
        <v>876.0144849428948</v>
      </c>
      <c r="D79">
        <f>'PK parameters (simulated)'!$F78/'PK PD AUCMIC'!D$1</f>
        <v>438.0072424714474</v>
      </c>
      <c r="E79">
        <f>'PK parameters (simulated)'!$F78/'PK PD AUCMIC'!E$1</f>
        <v>219.0036212357237</v>
      </c>
      <c r="F79">
        <f>'PK parameters (simulated)'!$F78/'PK PD AUCMIC'!F$1</f>
        <v>109.50181061786185</v>
      </c>
      <c r="G79">
        <f>'PK parameters (simulated)'!$F78/'PK PD AUCMIC'!G$1</f>
        <v>54.750905308930925</v>
      </c>
      <c r="H79">
        <f>'PK parameters (simulated)'!$F78/'PK PD AUCMIC'!H$1</f>
        <v>27.375452654465462</v>
      </c>
      <c r="I79">
        <f>'PK parameters (simulated)'!$F78/'PK PD AUCMIC'!I$1</f>
        <v>13.687726327232731</v>
      </c>
      <c r="J79">
        <f>'PK parameters (simulated)'!$F78/'PK PD AUCMIC'!J$1</f>
        <v>6.843863163616366</v>
      </c>
      <c r="M79">
        <f t="shared" si="26"/>
        <v>370</v>
      </c>
      <c r="N79" s="3">
        <f t="shared" si="16"/>
        <v>0.3375</v>
      </c>
      <c r="O79" s="6">
        <f>COUNTIF($B$5:$B$204,"&gt;370")</f>
        <v>200</v>
      </c>
      <c r="P79" s="6">
        <f>COUNTIF($C$5:$C$204,"&gt;370")</f>
        <v>200</v>
      </c>
      <c r="Q79" s="6">
        <f>COUNTIF($D$5:$D$204,"&gt;370")</f>
        <v>95</v>
      </c>
      <c r="R79" s="6">
        <f>COUNTIF($E$5:$E$204,"&gt;370")</f>
        <v>0</v>
      </c>
      <c r="S79" s="6">
        <f>COUNTIF($F$5:$F$204,"&gt;370")</f>
        <v>0</v>
      </c>
      <c r="T79" s="6">
        <f>COUNTIF($G$5:$G$204,"&gt;370")</f>
        <v>0</v>
      </c>
      <c r="U79" s="6">
        <f>COUNTIF($H$5:$H$204,"&gt;370")</f>
        <v>0</v>
      </c>
      <c r="V79" s="6">
        <f>COUNTIF($I$5:$I$204,"&gt;370")</f>
        <v>0</v>
      </c>
      <c r="W79" s="6">
        <f>COUNTIF($J$5:$J$204,"&gt;370")</f>
        <v>0</v>
      </c>
      <c r="Z79">
        <f t="shared" si="17"/>
        <v>0</v>
      </c>
      <c r="AA79">
        <f t="shared" si="18"/>
        <v>20</v>
      </c>
      <c r="AB79">
        <f t="shared" si="19"/>
        <v>47.5</v>
      </c>
      <c r="AC79">
        <f t="shared" si="20"/>
        <v>0</v>
      </c>
      <c r="AD79">
        <f t="shared" si="21"/>
        <v>0</v>
      </c>
      <c r="AE79">
        <f t="shared" si="22"/>
        <v>0</v>
      </c>
      <c r="AF79">
        <f t="shared" si="23"/>
        <v>0</v>
      </c>
      <c r="AG79">
        <f t="shared" si="24"/>
        <v>0</v>
      </c>
      <c r="AH79">
        <f t="shared" si="25"/>
        <v>0</v>
      </c>
      <c r="AL79">
        <f>AL$2*NORMSDIST(((LN($M79*AL$1)-LN('balance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79">
        <f>AM$2*NORMSDIST(((LN($M79*AM$1)-LN('balance sheet'!$B$6)-'PK parameters (simulated)'!$D$3+'PK parameters (simulated)'!$A$3))/SQRT('PK parameters (simulated)'!$A$2*'PK parameters (simulated)'!$A$2+'PK parameters (simulated)'!$D$2*'PK parameters (simulated)'!$D$2))</f>
        <v>0.00010764407679862975</v>
      </c>
      <c r="AN79">
        <f>AN$2*NORMSDIST(((LN($M79*AN$1)-LN('balance sheet'!$B$6)-'PK parameters (simulated)'!$D$3+'PK parameters (simulated)'!$A$3))/SQRT('PK parameters (simulated)'!$A$2*'PK parameters (simulated)'!$A$2+'PK parameters (simulated)'!$D$2*'PK parameters (simulated)'!$D$2))</f>
        <v>0.2614753600446892</v>
      </c>
      <c r="AO79">
        <f>AO$2*NORMSDIST(((LN($M79*AO$1)-LN('balance sheet'!$B$6)-'PK parameters (simulated)'!$D$3+'PK parameters (simulated)'!$A$3))/SQRT('PK parameters (simulated)'!$A$2*'PK parameters (simulated)'!$A$2+'PK parameters (simulated)'!$D$2*'PK parameters (simulated)'!$D$2))</f>
        <v>0.2997816680594928</v>
      </c>
      <c r="AP79">
        <f>AP$2*NORMSDIST(((LN($M79*AP$1)-LN('balance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79">
        <f>AQ$2*NORMSDIST(((LN($M79*AQ$1)-LN('balance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79">
        <f>AR$2*NORMSDIST(((LN($M79*AR$1)-LN('balance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79">
        <f>AS$2*NORMSDIST(((LN($M79*AS$1)-LN('balance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79">
        <f>AT$2*NORMSDIST(((LN($M79*AT$1)-LN('balance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79">
        <f t="shared" si="15"/>
        <v>0.3386353278190194</v>
      </c>
    </row>
    <row r="80" spans="2:47" ht="12.75">
      <c r="B80">
        <f>'PK parameters (simulated)'!$F79/'PK PD AUCMIC'!B$1</f>
        <v>1152.3648262982192</v>
      </c>
      <c r="C80">
        <f>'PK parameters (simulated)'!$F79/'PK PD AUCMIC'!C$1</f>
        <v>576.1824131491096</v>
      </c>
      <c r="D80">
        <f>'PK parameters (simulated)'!$F79/'PK PD AUCMIC'!D$1</f>
        <v>288.0912065745548</v>
      </c>
      <c r="E80">
        <f>'PK parameters (simulated)'!$F79/'PK PD AUCMIC'!E$1</f>
        <v>144.0456032872774</v>
      </c>
      <c r="F80">
        <f>'PK parameters (simulated)'!$F79/'PK PD AUCMIC'!F$1</f>
        <v>72.0228016436387</v>
      </c>
      <c r="G80">
        <f>'PK parameters (simulated)'!$F79/'PK PD AUCMIC'!G$1</f>
        <v>36.01140082181935</v>
      </c>
      <c r="H80">
        <f>'PK parameters (simulated)'!$F79/'PK PD AUCMIC'!H$1</f>
        <v>18.005700410909675</v>
      </c>
      <c r="I80">
        <f>'PK parameters (simulated)'!$F79/'PK PD AUCMIC'!I$1</f>
        <v>9.002850205454838</v>
      </c>
      <c r="J80">
        <f>'PK parameters (simulated)'!$F79/'PK PD AUCMIC'!J$1</f>
        <v>4.501425102727419</v>
      </c>
      <c r="M80">
        <f t="shared" si="26"/>
        <v>375</v>
      </c>
      <c r="N80" s="3">
        <f t="shared" si="16"/>
        <v>0.3225</v>
      </c>
      <c r="O80" s="6">
        <f>COUNTIF($B$5:$B$204,"&gt;375")</f>
        <v>200</v>
      </c>
      <c r="P80" s="6">
        <f>COUNTIF($C$5:$C$204,"&gt;375")</f>
        <v>200</v>
      </c>
      <c r="Q80" s="6">
        <f>COUNTIF($D$5:$D$204,"&gt;375")</f>
        <v>89</v>
      </c>
      <c r="R80" s="6">
        <f>COUNTIF($E$5:$E$204,"&gt;375")</f>
        <v>0</v>
      </c>
      <c r="S80" s="6">
        <f>COUNTIF($F$5:$F$204,"&gt;375")</f>
        <v>0</v>
      </c>
      <c r="T80" s="6">
        <f>COUNTIF($G$5:$G$204,"&gt;375")</f>
        <v>0</v>
      </c>
      <c r="U80" s="6">
        <f>COUNTIF($H$5:$H$204,"&gt;375")</f>
        <v>0</v>
      </c>
      <c r="V80" s="6">
        <f>COUNTIF($I$5:$I$204,"&gt;375")</f>
        <v>0</v>
      </c>
      <c r="W80" s="6">
        <f>COUNTIF($J$5:$J$204,"&gt;375")</f>
        <v>0</v>
      </c>
      <c r="Z80">
        <f t="shared" si="17"/>
        <v>0</v>
      </c>
      <c r="AA80">
        <f t="shared" si="18"/>
        <v>20</v>
      </c>
      <c r="AB80">
        <f t="shared" si="19"/>
        <v>44.5</v>
      </c>
      <c r="AC80">
        <f t="shared" si="20"/>
        <v>0</v>
      </c>
      <c r="AD80">
        <f t="shared" si="21"/>
        <v>0</v>
      </c>
      <c r="AE80">
        <f t="shared" si="22"/>
        <v>0</v>
      </c>
      <c r="AF80">
        <f t="shared" si="23"/>
        <v>0</v>
      </c>
      <c r="AG80">
        <f t="shared" si="24"/>
        <v>0</v>
      </c>
      <c r="AH80">
        <f t="shared" si="25"/>
        <v>0</v>
      </c>
      <c r="AL80">
        <f>AL$2*NORMSDIST(((LN($M80*AL$1)-LN('balance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0">
        <f>AM$2*NORMSDIST(((LN($M80*AM$1)-LN('balance sheet'!$B$6)-'PK parameters (simulated)'!$D$3+'PK parameters (simulated)'!$A$3))/SQRT('PK parameters (simulated)'!$A$2*'PK parameters (simulated)'!$A$2+'PK parameters (simulated)'!$D$2*'PK parameters (simulated)'!$D$2))</f>
        <v>0.00013159094990207177</v>
      </c>
      <c r="AN80">
        <f>AN$2*NORMSDIST(((LN($M80*AN$1)-LN('balance sheet'!$B$6)-'PK parameters (simulated)'!$D$3+'PK parameters (simulated)'!$A$3))/SQRT('PK parameters (simulated)'!$A$2*'PK parameters (simulated)'!$A$2+'PK parameters (simulated)'!$D$2*'PK parameters (simulated)'!$D$2))</f>
        <v>0.27350172524597305</v>
      </c>
      <c r="AO80">
        <f>AO$2*NORMSDIST(((LN($M80*AO$1)-LN('balance sheet'!$B$6)-'PK parameters (simulated)'!$D$3+'PK parameters (simulated)'!$A$3))/SQRT('PK parameters (simulated)'!$A$2*'PK parameters (simulated)'!$A$2+'PK parameters (simulated)'!$D$2*'PK parameters (simulated)'!$D$2))</f>
        <v>0.29982316274296505</v>
      </c>
      <c r="AP80">
        <f>AP$2*NORMSDIST(((LN($M80*AP$1)-LN('balance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0">
        <f>AQ$2*NORMSDIST(((LN($M80*AQ$1)-LN('balance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0">
        <f>AR$2*NORMSDIST(((LN($M80*AR$1)-LN('balance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0">
        <f>AS$2*NORMSDIST(((LN($M80*AS$1)-LN('balance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0">
        <f>AT$2*NORMSDIST(((LN($M80*AT$1)-LN('balance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0">
        <f t="shared" si="15"/>
        <v>0.3265435210611599</v>
      </c>
    </row>
    <row r="81" spans="2:47" ht="12.75">
      <c r="B81">
        <f>'PK parameters (simulated)'!$F80/'PK PD AUCMIC'!B$1</f>
        <v>1274.3461040952743</v>
      </c>
      <c r="C81">
        <f>'PK parameters (simulated)'!$F80/'PK PD AUCMIC'!C$1</f>
        <v>637.1730520476372</v>
      </c>
      <c r="D81">
        <f>'PK parameters (simulated)'!$F80/'PK PD AUCMIC'!D$1</f>
        <v>318.5865260238186</v>
      </c>
      <c r="E81">
        <f>'PK parameters (simulated)'!$F80/'PK PD AUCMIC'!E$1</f>
        <v>159.2932630119093</v>
      </c>
      <c r="F81">
        <f>'PK parameters (simulated)'!$F80/'PK PD AUCMIC'!F$1</f>
        <v>79.64663150595464</v>
      </c>
      <c r="G81">
        <f>'PK parameters (simulated)'!$F80/'PK PD AUCMIC'!G$1</f>
        <v>39.82331575297732</v>
      </c>
      <c r="H81">
        <f>'PK parameters (simulated)'!$F80/'PK PD AUCMIC'!H$1</f>
        <v>19.91165787648866</v>
      </c>
      <c r="I81">
        <f>'PK parameters (simulated)'!$F80/'PK PD AUCMIC'!I$1</f>
        <v>9.95582893824433</v>
      </c>
      <c r="J81">
        <f>'PK parameters (simulated)'!$F80/'PK PD AUCMIC'!J$1</f>
        <v>4.977914469122165</v>
      </c>
      <c r="M81">
        <f t="shared" si="26"/>
        <v>380</v>
      </c>
      <c r="N81" s="3">
        <f t="shared" si="16"/>
        <v>0.3075</v>
      </c>
      <c r="O81" s="6">
        <f>COUNTIF($B$5:$B$204,"&gt;380")</f>
        <v>200</v>
      </c>
      <c r="P81" s="6">
        <f>COUNTIF($C$5:$C$204,"&gt;380")</f>
        <v>200</v>
      </c>
      <c r="Q81" s="6">
        <f>COUNTIF($D$5:$D$204,"&gt;380")</f>
        <v>83</v>
      </c>
      <c r="R81" s="6">
        <f>COUNTIF($E$5:$E$204,"&gt;380")</f>
        <v>0</v>
      </c>
      <c r="S81" s="6">
        <f>COUNTIF($F$5:$F$204,"&gt;380")</f>
        <v>0</v>
      </c>
      <c r="T81" s="6">
        <f>COUNTIF($G$5:$G$204,"&gt;380")</f>
        <v>0</v>
      </c>
      <c r="U81" s="6">
        <f>COUNTIF($H$5:$H$204,"&gt;380")</f>
        <v>0</v>
      </c>
      <c r="V81" s="6">
        <f>COUNTIF($I$5:$I$204,"&gt;380")</f>
        <v>0</v>
      </c>
      <c r="W81" s="6">
        <f>COUNTIF($J$5:$J$204,"&gt;380")</f>
        <v>0</v>
      </c>
      <c r="Z81">
        <f t="shared" si="17"/>
        <v>0</v>
      </c>
      <c r="AA81">
        <f t="shared" si="18"/>
        <v>20</v>
      </c>
      <c r="AB81">
        <f t="shared" si="19"/>
        <v>41.5</v>
      </c>
      <c r="AC81">
        <f t="shared" si="20"/>
        <v>0</v>
      </c>
      <c r="AD81">
        <f t="shared" si="21"/>
        <v>0</v>
      </c>
      <c r="AE81">
        <f t="shared" si="22"/>
        <v>0</v>
      </c>
      <c r="AF81">
        <f t="shared" si="23"/>
        <v>0</v>
      </c>
      <c r="AG81">
        <f t="shared" si="24"/>
        <v>0</v>
      </c>
      <c r="AH81">
        <f t="shared" si="25"/>
        <v>0</v>
      </c>
      <c r="AL81">
        <f>AL$2*NORMSDIST(((LN($M81*AL$1)-LN('balance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1">
        <f>AM$2*NORMSDIST(((LN($M81*AM$1)-LN('balance sheet'!$B$6)-'PK parameters (simulated)'!$D$3+'PK parameters (simulated)'!$A$3))/SQRT('PK parameters (simulated)'!$A$2*'PK parameters (simulated)'!$A$2+'PK parameters (simulated)'!$D$2*'PK parameters (simulated)'!$D$2))</f>
        <v>0.00015990305892735757</v>
      </c>
      <c r="AN81">
        <f>AN$2*NORMSDIST(((LN($M81*AN$1)-LN('balance sheet'!$B$6)-'PK parameters (simulated)'!$D$3+'PK parameters (simulated)'!$A$3))/SQRT('PK parameters (simulated)'!$A$2*'PK parameters (simulated)'!$A$2+'PK parameters (simulated)'!$D$2*'PK parameters (simulated)'!$D$2))</f>
        <v>0.28528502335333983</v>
      </c>
      <c r="AO81">
        <f>AO$2*NORMSDIST(((LN($M81*AO$1)-LN('balance sheet'!$B$6)-'PK parameters (simulated)'!$D$3+'PK parameters (simulated)'!$A$3))/SQRT('PK parameters (simulated)'!$A$2*'PK parameters (simulated)'!$A$2+'PK parameters (simulated)'!$D$2*'PK parameters (simulated)'!$D$2))</f>
        <v>0.2998568529044995</v>
      </c>
      <c r="AP81">
        <f>AP$2*NORMSDIST(((LN($M81*AP$1)-LN('balance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1">
        <f>AQ$2*NORMSDIST(((LN($M81*AQ$1)-LN('balance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1">
        <f>AR$2*NORMSDIST(((LN($M81*AR$1)-LN('balance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1">
        <f>AS$2*NORMSDIST(((LN($M81*AS$1)-LN('balance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1">
        <f>AT$2*NORMSDIST(((LN($M81*AT$1)-LN('balance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1">
        <f t="shared" si="15"/>
        <v>0.3146982206832333</v>
      </c>
    </row>
    <row r="82" spans="2:47" ht="12.75">
      <c r="B82">
        <f>'PK parameters (simulated)'!$F81/'PK PD AUCMIC'!B$1</f>
        <v>1403.8031050884151</v>
      </c>
      <c r="C82">
        <f>'PK parameters (simulated)'!$F81/'PK PD AUCMIC'!C$1</f>
        <v>701.9015525442076</v>
      </c>
      <c r="D82">
        <f>'PK parameters (simulated)'!$F81/'PK PD AUCMIC'!D$1</f>
        <v>350.9507762721038</v>
      </c>
      <c r="E82">
        <f>'PK parameters (simulated)'!$F81/'PK PD AUCMIC'!E$1</f>
        <v>175.4753881360519</v>
      </c>
      <c r="F82">
        <f>'PK parameters (simulated)'!$F81/'PK PD AUCMIC'!F$1</f>
        <v>87.73769406802595</v>
      </c>
      <c r="G82">
        <f>'PK parameters (simulated)'!$F81/'PK PD AUCMIC'!G$1</f>
        <v>43.86884703401297</v>
      </c>
      <c r="H82">
        <f>'PK parameters (simulated)'!$F81/'PK PD AUCMIC'!H$1</f>
        <v>21.934423517006486</v>
      </c>
      <c r="I82">
        <f>'PK parameters (simulated)'!$F81/'PK PD AUCMIC'!I$1</f>
        <v>10.967211758503243</v>
      </c>
      <c r="J82">
        <f>'PK parameters (simulated)'!$F81/'PK PD AUCMIC'!J$1</f>
        <v>5.483605879251622</v>
      </c>
      <c r="M82">
        <f t="shared" si="26"/>
        <v>385</v>
      </c>
      <c r="N82" s="3">
        <f t="shared" si="16"/>
        <v>0.295</v>
      </c>
      <c r="O82" s="6">
        <f>COUNTIF($B$5:$B$204,"&gt;385")</f>
        <v>200</v>
      </c>
      <c r="P82" s="6">
        <f>COUNTIF($C$5:$C$204,"&gt;385")</f>
        <v>200</v>
      </c>
      <c r="Q82" s="6">
        <f>COUNTIF($D$5:$D$204,"&gt;385")</f>
        <v>78</v>
      </c>
      <c r="R82" s="6">
        <f>COUNTIF($E$5:$E$204,"&gt;385")</f>
        <v>0</v>
      </c>
      <c r="S82" s="6">
        <f>COUNTIF($F$5:$F$204,"&gt;385")</f>
        <v>0</v>
      </c>
      <c r="T82" s="6">
        <f>COUNTIF($G$5:$G$204,"&gt;385")</f>
        <v>0</v>
      </c>
      <c r="U82" s="6">
        <f>COUNTIF($H$5:$H$204,"&gt;385")</f>
        <v>0</v>
      </c>
      <c r="V82" s="6">
        <f>COUNTIF($I$5:$I$204,"&gt;385")</f>
        <v>0</v>
      </c>
      <c r="W82" s="6">
        <f>COUNTIF($J$5:$J$204,"&gt;385")</f>
        <v>0</v>
      </c>
      <c r="Z82">
        <f t="shared" si="17"/>
        <v>0</v>
      </c>
      <c r="AA82">
        <f t="shared" si="18"/>
        <v>20</v>
      </c>
      <c r="AB82">
        <f t="shared" si="19"/>
        <v>39</v>
      </c>
      <c r="AC82">
        <f t="shared" si="20"/>
        <v>0</v>
      </c>
      <c r="AD82">
        <f t="shared" si="21"/>
        <v>0</v>
      </c>
      <c r="AE82">
        <f t="shared" si="22"/>
        <v>0</v>
      </c>
      <c r="AF82">
        <f t="shared" si="23"/>
        <v>0</v>
      </c>
      <c r="AG82">
        <f t="shared" si="24"/>
        <v>0</v>
      </c>
      <c r="AH82">
        <f t="shared" si="25"/>
        <v>0</v>
      </c>
      <c r="AL82">
        <f>AL$2*NORMSDIST(((LN($M82*AL$1)-LN('balance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2">
        <f>AM$2*NORMSDIST(((LN($M82*AM$1)-LN('balance sheet'!$B$6)-'PK parameters (simulated)'!$D$3+'PK parameters (simulated)'!$A$3))/SQRT('PK parameters (simulated)'!$A$2*'PK parameters (simulated)'!$A$2+'PK parameters (simulated)'!$D$2*'PK parameters (simulated)'!$D$2))</f>
        <v>0.0001931844577765629</v>
      </c>
      <c r="AN82">
        <f>AN$2*NORMSDIST(((LN($M82*AN$1)-LN('balance sheet'!$B$6)-'PK parameters (simulated)'!$D$3+'PK parameters (simulated)'!$A$3))/SQRT('PK parameters (simulated)'!$A$2*'PK parameters (simulated)'!$A$2+'PK parameters (simulated)'!$D$2*'PK parameters (simulated)'!$D$2))</f>
        <v>0.2967924317203652</v>
      </c>
      <c r="AO82">
        <f>AO$2*NORMSDIST(((LN($M82*AO$1)-LN('balance sheet'!$B$6)-'PK parameters (simulated)'!$D$3+'PK parameters (simulated)'!$A$3))/SQRT('PK parameters (simulated)'!$A$2*'PK parameters (simulated)'!$A$2+'PK parameters (simulated)'!$D$2*'PK parameters (simulated)'!$D$2))</f>
        <v>0.29988418451431753</v>
      </c>
      <c r="AP82">
        <f>AP$2*NORMSDIST(((LN($M82*AP$1)-LN('balance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2">
        <f>AQ$2*NORMSDIST(((LN($M82*AQ$1)-LN('balance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2">
        <f>AR$2*NORMSDIST(((LN($M82*AR$1)-LN('balance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2">
        <f>AS$2*NORMSDIST(((LN($M82*AS$1)-LN('balance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2">
        <f>AT$2*NORMSDIST(((LN($M82*AT$1)-LN('balance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2">
        <f t="shared" si="15"/>
        <v>0.3031301993075407</v>
      </c>
    </row>
    <row r="83" spans="2:47" ht="12.75">
      <c r="B83">
        <f>'PK parameters (simulated)'!$F82/'PK PD AUCMIC'!B$1</f>
        <v>1230.6566038323697</v>
      </c>
      <c r="C83">
        <f>'PK parameters (simulated)'!$F82/'PK PD AUCMIC'!C$1</f>
        <v>615.3283019161848</v>
      </c>
      <c r="D83">
        <f>'PK parameters (simulated)'!$F82/'PK PD AUCMIC'!D$1</f>
        <v>307.6641509580924</v>
      </c>
      <c r="E83">
        <f>'PK parameters (simulated)'!$F82/'PK PD AUCMIC'!E$1</f>
        <v>153.8320754790462</v>
      </c>
      <c r="F83">
        <f>'PK parameters (simulated)'!$F82/'PK PD AUCMIC'!F$1</f>
        <v>76.9160377395231</v>
      </c>
      <c r="G83">
        <f>'PK parameters (simulated)'!$F82/'PK PD AUCMIC'!G$1</f>
        <v>38.45801886976155</v>
      </c>
      <c r="H83">
        <f>'PK parameters (simulated)'!$F82/'PK PD AUCMIC'!H$1</f>
        <v>19.229009434880776</v>
      </c>
      <c r="I83">
        <f>'PK parameters (simulated)'!$F82/'PK PD AUCMIC'!I$1</f>
        <v>9.614504717440388</v>
      </c>
      <c r="J83">
        <f>'PK parameters (simulated)'!$F82/'PK PD AUCMIC'!J$1</f>
        <v>4.807252358720194</v>
      </c>
      <c r="M83">
        <f t="shared" si="26"/>
        <v>390</v>
      </c>
      <c r="N83" s="3">
        <f t="shared" si="16"/>
        <v>0.2825</v>
      </c>
      <c r="O83" s="6">
        <f>COUNTIF($B$5:$B$204,"&gt;390")</f>
        <v>200</v>
      </c>
      <c r="P83" s="6">
        <f>COUNTIF($C$5:$C$204,"&gt;390")</f>
        <v>200</v>
      </c>
      <c r="Q83" s="6">
        <f>COUNTIF($D$5:$D$204,"&gt;390")</f>
        <v>73</v>
      </c>
      <c r="R83" s="6">
        <f>COUNTIF($E$5:$E$204,"&gt;390")</f>
        <v>0</v>
      </c>
      <c r="S83" s="6">
        <f>COUNTIF($F$5:$F$204,"&gt;390")</f>
        <v>0</v>
      </c>
      <c r="T83" s="6">
        <f>COUNTIF($G$5:$G$204,"&gt;390")</f>
        <v>0</v>
      </c>
      <c r="U83" s="6">
        <f>COUNTIF($H$5:$H$204,"&gt;390")</f>
        <v>0</v>
      </c>
      <c r="V83" s="6">
        <f>COUNTIF($I$5:$I$204,"&gt;390")</f>
        <v>0</v>
      </c>
      <c r="W83" s="6">
        <f>COUNTIF($J$5:$J$204,"&gt;390")</f>
        <v>0</v>
      </c>
      <c r="Z83">
        <f t="shared" si="17"/>
        <v>0</v>
      </c>
      <c r="AA83">
        <f t="shared" si="18"/>
        <v>20</v>
      </c>
      <c r="AB83">
        <f t="shared" si="19"/>
        <v>36.5</v>
      </c>
      <c r="AC83">
        <f t="shared" si="20"/>
        <v>0</v>
      </c>
      <c r="AD83">
        <f t="shared" si="21"/>
        <v>0</v>
      </c>
      <c r="AE83">
        <f t="shared" si="22"/>
        <v>0</v>
      </c>
      <c r="AF83">
        <f t="shared" si="23"/>
        <v>0</v>
      </c>
      <c r="AG83">
        <f t="shared" si="24"/>
        <v>0</v>
      </c>
      <c r="AH83">
        <f t="shared" si="25"/>
        <v>0</v>
      </c>
      <c r="AL83">
        <f>AL$2*NORMSDIST(((LN($M83*AL$1)-LN('balance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3">
        <f>AM$2*NORMSDIST(((LN($M83*AM$1)-LN('balance sheet'!$B$6)-'PK parameters (simulated)'!$D$3+'PK parameters (simulated)'!$A$3))/SQRT('PK parameters (simulated)'!$A$2*'PK parameters (simulated)'!$A$2+'PK parameters (simulated)'!$D$2*'PK parameters (simulated)'!$D$2))</f>
        <v>0.0002320908856062731</v>
      </c>
      <c r="AN83">
        <f>AN$2*NORMSDIST(((LN($M83*AN$1)-LN('balance sheet'!$B$6)-'PK parameters (simulated)'!$D$3+'PK parameters (simulated)'!$A$3))/SQRT('PK parameters (simulated)'!$A$2*'PK parameters (simulated)'!$A$2+'PK parameters (simulated)'!$D$2*'PK parameters (simulated)'!$D$2))</f>
        <v>0.30799513260007266</v>
      </c>
      <c r="AO83">
        <f>AO$2*NORMSDIST(((LN($M83*AO$1)-LN('balance sheet'!$B$6)-'PK parameters (simulated)'!$D$3+'PK parameters (simulated)'!$A$3))/SQRT('PK parameters (simulated)'!$A$2*'PK parameters (simulated)'!$A$2+'PK parameters (simulated)'!$D$2*'PK parameters (simulated)'!$D$2))</f>
        <v>0.29990634135185307</v>
      </c>
      <c r="AP83">
        <f>AP$2*NORMSDIST(((LN($M83*AP$1)-LN('balance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3">
        <f>AQ$2*NORMSDIST(((LN($M83*AQ$1)-LN('balance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3">
        <f>AR$2*NORMSDIST(((LN($M83*AR$1)-LN('balance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3">
        <f>AS$2*NORMSDIST(((LN($M83*AS$1)-LN('balance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3">
        <f>AT$2*NORMSDIST(((LN($M83*AT$1)-LN('balance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3">
        <f t="shared" si="15"/>
        <v>0.291866435162468</v>
      </c>
    </row>
    <row r="84" spans="2:47" ht="12.75">
      <c r="B84">
        <f>'PK parameters (simulated)'!$F83/'PK PD AUCMIC'!B$1</f>
        <v>1411.0683250140482</v>
      </c>
      <c r="C84">
        <f>'PK parameters (simulated)'!$F83/'PK PD AUCMIC'!C$1</f>
        <v>705.5341625070241</v>
      </c>
      <c r="D84">
        <f>'PK parameters (simulated)'!$F83/'PK PD AUCMIC'!D$1</f>
        <v>352.76708125351206</v>
      </c>
      <c r="E84">
        <f>'PK parameters (simulated)'!$F83/'PK PD AUCMIC'!E$1</f>
        <v>176.38354062675603</v>
      </c>
      <c r="F84">
        <f>'PK parameters (simulated)'!$F83/'PK PD AUCMIC'!F$1</f>
        <v>88.19177031337802</v>
      </c>
      <c r="G84">
        <f>'PK parameters (simulated)'!$F83/'PK PD AUCMIC'!G$1</f>
        <v>44.09588515668901</v>
      </c>
      <c r="H84">
        <f>'PK parameters (simulated)'!$F83/'PK PD AUCMIC'!H$1</f>
        <v>22.047942578344504</v>
      </c>
      <c r="I84">
        <f>'PK parameters (simulated)'!$F83/'PK PD AUCMIC'!I$1</f>
        <v>11.023971289172252</v>
      </c>
      <c r="J84">
        <f>'PK parameters (simulated)'!$F83/'PK PD AUCMIC'!J$1</f>
        <v>5.511985644586126</v>
      </c>
      <c r="M84">
        <f t="shared" si="26"/>
        <v>395</v>
      </c>
      <c r="N84" s="3">
        <f t="shared" si="16"/>
        <v>0.2775</v>
      </c>
      <c r="O84" s="6">
        <f>COUNTIF($B$5:$B$204,"&gt;395")</f>
        <v>200</v>
      </c>
      <c r="P84" s="6">
        <f>COUNTIF($C$5:$C$204,"&gt;395")</f>
        <v>200</v>
      </c>
      <c r="Q84" s="6">
        <f>COUNTIF($D$5:$D$204,"&gt;395")</f>
        <v>71</v>
      </c>
      <c r="R84" s="6">
        <f>COUNTIF($E$5:$E$204,"&gt;395")</f>
        <v>0</v>
      </c>
      <c r="S84" s="6">
        <f>COUNTIF($F$5:$F$204,"&gt;395")</f>
        <v>0</v>
      </c>
      <c r="T84" s="6">
        <f>COUNTIF($G$5:$G$204,"&gt;395")</f>
        <v>0</v>
      </c>
      <c r="U84" s="6">
        <f>COUNTIF($H$5:$H$204,"&gt;395")</f>
        <v>0</v>
      </c>
      <c r="V84" s="6">
        <f>COUNTIF($I$5:$I$204,"&gt;395")</f>
        <v>0</v>
      </c>
      <c r="W84" s="6">
        <f>COUNTIF($J$5:$J$204,"&gt;395")</f>
        <v>0</v>
      </c>
      <c r="Z84">
        <f t="shared" si="17"/>
        <v>0</v>
      </c>
      <c r="AA84">
        <f t="shared" si="18"/>
        <v>20</v>
      </c>
      <c r="AB84">
        <f t="shared" si="19"/>
        <v>35.5</v>
      </c>
      <c r="AC84">
        <f t="shared" si="20"/>
        <v>0</v>
      </c>
      <c r="AD84">
        <f t="shared" si="21"/>
        <v>0</v>
      </c>
      <c r="AE84">
        <f t="shared" si="22"/>
        <v>0</v>
      </c>
      <c r="AF84">
        <f t="shared" si="23"/>
        <v>0</v>
      </c>
      <c r="AG84">
        <f t="shared" si="24"/>
        <v>0</v>
      </c>
      <c r="AH84">
        <f t="shared" si="25"/>
        <v>0</v>
      </c>
      <c r="AL84">
        <f>AL$2*NORMSDIST(((LN($M84*AL$1)-LN('balance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4">
        <f>AM$2*NORMSDIST(((LN($M84*AM$1)-LN('balance sheet'!$B$6)-'PK parameters (simulated)'!$D$3+'PK parameters (simulated)'!$A$3))/SQRT('PK parameters (simulated)'!$A$2*'PK parameters (simulated)'!$A$2+'PK parameters (simulated)'!$D$2*'PK parameters (simulated)'!$D$2))</f>
        <v>0.0002773298161709792</v>
      </c>
      <c r="AN84">
        <f>AN$2*NORMSDIST(((LN($M84*AN$1)-LN('balance sheet'!$B$6)-'PK parameters (simulated)'!$D$3+'PK parameters (simulated)'!$A$3))/SQRT('PK parameters (simulated)'!$A$2*'PK parameters (simulated)'!$A$2+'PK parameters (simulated)'!$D$2*'PK parameters (simulated)'!$D$2))</f>
        <v>0.3188683075281693</v>
      </c>
      <c r="AO84">
        <f>AO$2*NORMSDIST(((LN($M84*AO$1)-LN('balance sheet'!$B$6)-'PK parameters (simulated)'!$D$3+'PK parameters (simulated)'!$A$3))/SQRT('PK parameters (simulated)'!$A$2*'PK parameters (simulated)'!$A$2+'PK parameters (simulated)'!$D$2*'PK parameters (simulated)'!$D$2))</f>
        <v>0.2999242910899031</v>
      </c>
      <c r="AP84">
        <f>AP$2*NORMSDIST(((LN($M84*AP$1)-LN('balance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4">
        <f>AQ$2*NORMSDIST(((LN($M84*AQ$1)-LN('balance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4">
        <f>AR$2*NORMSDIST(((LN($M84*AR$1)-LN('balance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4">
        <f>AS$2*NORMSDIST(((LN($M84*AS$1)-LN('balance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4">
        <f>AT$2*NORMSDIST(((LN($M84*AT$1)-LN('balance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4">
        <f t="shared" si="15"/>
        <v>0.28093007156575667</v>
      </c>
    </row>
    <row r="85" spans="2:47" ht="12.75">
      <c r="B85">
        <f>'PK parameters (simulated)'!$F84/'PK PD AUCMIC'!B$1</f>
        <v>1222.2454333851347</v>
      </c>
      <c r="C85">
        <f>'PK parameters (simulated)'!$F84/'PK PD AUCMIC'!C$1</f>
        <v>611.1227166925673</v>
      </c>
      <c r="D85">
        <f>'PK parameters (simulated)'!$F84/'PK PD AUCMIC'!D$1</f>
        <v>305.56135834628367</v>
      </c>
      <c r="E85">
        <f>'PK parameters (simulated)'!$F84/'PK PD AUCMIC'!E$1</f>
        <v>152.78067917314183</v>
      </c>
      <c r="F85">
        <f>'PK parameters (simulated)'!$F84/'PK PD AUCMIC'!F$1</f>
        <v>76.39033958657092</v>
      </c>
      <c r="G85">
        <f>'PK parameters (simulated)'!$F84/'PK PD AUCMIC'!G$1</f>
        <v>38.19516979328546</v>
      </c>
      <c r="H85">
        <f>'PK parameters (simulated)'!$F84/'PK PD AUCMIC'!H$1</f>
        <v>19.09758489664273</v>
      </c>
      <c r="I85">
        <f>'PK parameters (simulated)'!$F84/'PK PD AUCMIC'!I$1</f>
        <v>9.548792448321365</v>
      </c>
      <c r="J85">
        <f>'PK parameters (simulated)'!$F84/'PK PD AUCMIC'!J$1</f>
        <v>4.774396224160682</v>
      </c>
      <c r="M85">
        <f t="shared" si="26"/>
        <v>400</v>
      </c>
      <c r="N85" s="3">
        <f t="shared" si="16"/>
        <v>0.275</v>
      </c>
      <c r="O85" s="6">
        <f>COUNTIF($B$5:$B$204,"&gt;400")</f>
        <v>200</v>
      </c>
      <c r="P85" s="6">
        <f>COUNTIF($C$5:$C$204,"&gt;400")</f>
        <v>200</v>
      </c>
      <c r="Q85" s="6">
        <f>COUNTIF($D$5:$D$204,"&gt;400")</f>
        <v>70</v>
      </c>
      <c r="R85" s="6">
        <f>COUNTIF($E$5:$E$204,"&gt;400")</f>
        <v>0</v>
      </c>
      <c r="S85" s="6">
        <f>COUNTIF($F$5:$F$204,"&gt;400")</f>
        <v>0</v>
      </c>
      <c r="T85" s="6">
        <f>COUNTIF($G$5:$G$204,"&gt;400")</f>
        <v>0</v>
      </c>
      <c r="U85" s="6">
        <f>COUNTIF($H$5:$H$204,"&gt;400")</f>
        <v>0</v>
      </c>
      <c r="V85" s="6">
        <f>COUNTIF($I$5:$I$204,"&gt;400")</f>
        <v>0</v>
      </c>
      <c r="W85" s="6">
        <f>COUNTIF($J$5:$J$204,"&gt;400")</f>
        <v>0</v>
      </c>
      <c r="Z85">
        <f t="shared" si="17"/>
        <v>0</v>
      </c>
      <c r="AA85">
        <f t="shared" si="18"/>
        <v>20</v>
      </c>
      <c r="AB85">
        <f t="shared" si="19"/>
        <v>35</v>
      </c>
      <c r="AC85">
        <f t="shared" si="20"/>
        <v>0</v>
      </c>
      <c r="AD85">
        <f t="shared" si="21"/>
        <v>0</v>
      </c>
      <c r="AE85">
        <f t="shared" si="22"/>
        <v>0</v>
      </c>
      <c r="AF85">
        <f t="shared" si="23"/>
        <v>0</v>
      </c>
      <c r="AG85">
        <f t="shared" si="24"/>
        <v>0</v>
      </c>
      <c r="AH85">
        <f t="shared" si="25"/>
        <v>0</v>
      </c>
      <c r="AL85">
        <f>AL$2*NORMSDIST(((LN($M85*AL$1)-LN('balance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5">
        <f>AM$2*NORMSDIST(((LN($M85*AM$1)-LN('balance sheet'!$B$6)-'PK parameters (simulated)'!$D$3+'PK parameters (simulated)'!$A$3))/SQRT('PK parameters (simulated)'!$A$2*'PK parameters (simulated)'!$A$2+'PK parameters (simulated)'!$D$2*'PK parameters (simulated)'!$D$2))</f>
        <v>0.00032965993207694226</v>
      </c>
      <c r="AN85">
        <f>AN$2*NORMSDIST(((LN($M85*AN$1)-LN('balance sheet'!$B$6)-'PK parameters (simulated)'!$D$3+'PK parameters (simulated)'!$A$3))/SQRT('PK parameters (simulated)'!$A$2*'PK parameters (simulated)'!$A$2+'PK parameters (simulated)'!$D$2*'PK parameters (simulated)'!$D$2))</f>
        <v>0.3293910726924466</v>
      </c>
      <c r="AO85">
        <f>AO$2*NORMSDIST(((LN($M85*AO$1)-LN('balance sheet'!$B$6)-'PK parameters (simulated)'!$D$3+'PK parameters (simulated)'!$A$3))/SQRT('PK parameters (simulated)'!$A$2*'PK parameters (simulated)'!$A$2+'PK parameters (simulated)'!$D$2*'PK parameters (simulated)'!$D$2))</f>
        <v>0.29993882364758245</v>
      </c>
      <c r="AP85">
        <f>AP$2*NORMSDIST(((LN($M85*AP$1)-LN('balance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5">
        <f>AQ$2*NORMSDIST(((LN($M85*AQ$1)-LN('balance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5">
        <f>AR$2*NORMSDIST(((LN($M85*AR$1)-LN('balance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5">
        <f>AS$2*NORMSDIST(((LN($M85*AS$1)-LN('balance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5">
        <f>AT$2*NORMSDIST(((LN($M85*AT$1)-LN('balance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5">
        <f t="shared" si="15"/>
        <v>0.270340443727894</v>
      </c>
    </row>
    <row r="86" spans="2:47" ht="12.75">
      <c r="B86">
        <f>'PK parameters (simulated)'!$F85/'PK PD AUCMIC'!B$1</f>
        <v>2168.5320225611686</v>
      </c>
      <c r="C86">
        <f>'PK parameters (simulated)'!$F85/'PK PD AUCMIC'!C$1</f>
        <v>1084.2660112805843</v>
      </c>
      <c r="D86">
        <f>'PK parameters (simulated)'!$F85/'PK PD AUCMIC'!D$1</f>
        <v>542.1330056402921</v>
      </c>
      <c r="E86">
        <f>'PK parameters (simulated)'!$F85/'PK PD AUCMIC'!E$1</f>
        <v>271.06650282014607</v>
      </c>
      <c r="F86">
        <f>'PK parameters (simulated)'!$F85/'PK PD AUCMIC'!F$1</f>
        <v>135.53325141007304</v>
      </c>
      <c r="G86">
        <f>'PK parameters (simulated)'!$F85/'PK PD AUCMIC'!G$1</f>
        <v>67.76662570503652</v>
      </c>
      <c r="H86">
        <f>'PK parameters (simulated)'!$F85/'PK PD AUCMIC'!H$1</f>
        <v>33.88331285251826</v>
      </c>
      <c r="I86">
        <f>'PK parameters (simulated)'!$F85/'PK PD AUCMIC'!I$1</f>
        <v>16.94165642625913</v>
      </c>
      <c r="J86">
        <f>'PK parameters (simulated)'!$F85/'PK PD AUCMIC'!J$1</f>
        <v>8.470828213129565</v>
      </c>
      <c r="M86">
        <f t="shared" si="26"/>
        <v>405</v>
      </c>
      <c r="N86" s="3">
        <f t="shared" si="16"/>
        <v>0.27</v>
      </c>
      <c r="O86" s="6">
        <f>COUNTIF($B$5:$B$204,"&gt;405")</f>
        <v>200</v>
      </c>
      <c r="P86" s="6">
        <f>COUNTIF($C$5:$C$204,"&gt;405")</f>
        <v>200</v>
      </c>
      <c r="Q86" s="6">
        <f>COUNTIF($D$5:$D$204,"&gt;405")</f>
        <v>68</v>
      </c>
      <c r="R86" s="6">
        <f>COUNTIF($E$5:$E$204,"&gt;405")</f>
        <v>0</v>
      </c>
      <c r="S86" s="6">
        <f>COUNTIF($F$5:$F$204,"&gt;405")</f>
        <v>0</v>
      </c>
      <c r="T86" s="6">
        <f>COUNTIF($G$5:$G$204,"&gt;405")</f>
        <v>0</v>
      </c>
      <c r="U86" s="6">
        <f>COUNTIF($H$5:$H$204,"&gt;405")</f>
        <v>0</v>
      </c>
      <c r="V86" s="6">
        <f>COUNTIF($I$5:$I$204,"&gt;405")</f>
        <v>0</v>
      </c>
      <c r="W86" s="6">
        <f>COUNTIF($J$5:$J$204,"&gt;405")</f>
        <v>0</v>
      </c>
      <c r="Z86">
        <f t="shared" si="17"/>
        <v>0</v>
      </c>
      <c r="AA86">
        <f t="shared" si="18"/>
        <v>20</v>
      </c>
      <c r="AB86">
        <f t="shared" si="19"/>
        <v>34</v>
      </c>
      <c r="AC86">
        <f t="shared" si="20"/>
        <v>0</v>
      </c>
      <c r="AD86">
        <f t="shared" si="21"/>
        <v>0</v>
      </c>
      <c r="AE86">
        <f t="shared" si="22"/>
        <v>0</v>
      </c>
      <c r="AF86">
        <f t="shared" si="23"/>
        <v>0</v>
      </c>
      <c r="AG86">
        <f t="shared" si="24"/>
        <v>0</v>
      </c>
      <c r="AH86">
        <f t="shared" si="25"/>
        <v>0</v>
      </c>
      <c r="AL86">
        <f>AL$2*NORMSDIST(((LN($M86*AL$1)-LN('balance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6">
        <f>AM$2*NORMSDIST(((LN($M86*AM$1)-LN('balance sheet'!$B$6)-'PK parameters (simulated)'!$D$3+'PK parameters (simulated)'!$A$3))/SQRT('PK parameters (simulated)'!$A$2*'PK parameters (simulated)'!$A$2+'PK parameters (simulated)'!$D$2*'PK parameters (simulated)'!$D$2))</f>
        <v>0.00038988999603856156</v>
      </c>
      <c r="AN86">
        <f>AN$2*NORMSDIST(((LN($M86*AN$1)-LN('balance sheet'!$B$6)-'PK parameters (simulated)'!$D$3+'PK parameters (simulated)'!$A$3))/SQRT('PK parameters (simulated)'!$A$2*'PK parameters (simulated)'!$A$2+'PK parameters (simulated)'!$D$2*'PK parameters (simulated)'!$D$2))</f>
        <v>0.33954636390198023</v>
      </c>
      <c r="AO86">
        <f>AO$2*NORMSDIST(((LN($M86*AO$1)-LN('balance sheet'!$B$6)-'PK parameters (simulated)'!$D$3+'PK parameters (simulated)'!$A$3))/SQRT('PK parameters (simulated)'!$A$2*'PK parameters (simulated)'!$A$2+'PK parameters (simulated)'!$D$2*'PK parameters (simulated)'!$D$2))</f>
        <v>0.2999505830156751</v>
      </c>
      <c r="AP86">
        <f>AP$2*NORMSDIST(((LN($M86*AP$1)-LN('balance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6">
        <f>AQ$2*NORMSDIST(((LN($M86*AQ$1)-LN('balance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6">
        <f>AR$2*NORMSDIST(((LN($M86*AR$1)-LN('balance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6">
        <f>AS$2*NORMSDIST(((LN($M86*AS$1)-LN('balance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6">
        <f>AT$2*NORMSDIST(((LN($M86*AT$1)-LN('balance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6">
        <f aca="true" t="shared" si="27" ref="AU86:AU105">1-SUM(AL86:AT86)</f>
        <v>0.26011316308630617</v>
      </c>
    </row>
    <row r="87" spans="2:47" ht="12.75">
      <c r="B87">
        <f>'PK parameters (simulated)'!$F86/'PK PD AUCMIC'!B$1</f>
        <v>1302.0477168316377</v>
      </c>
      <c r="C87">
        <f>'PK parameters (simulated)'!$F86/'PK PD AUCMIC'!C$1</f>
        <v>651.0238584158188</v>
      </c>
      <c r="D87">
        <f>'PK parameters (simulated)'!$F86/'PK PD AUCMIC'!D$1</f>
        <v>325.5119292079094</v>
      </c>
      <c r="E87">
        <f>'PK parameters (simulated)'!$F86/'PK PD AUCMIC'!E$1</f>
        <v>162.7559646039547</v>
      </c>
      <c r="F87">
        <f>'PK parameters (simulated)'!$F86/'PK PD AUCMIC'!F$1</f>
        <v>81.37798230197735</v>
      </c>
      <c r="G87">
        <f>'PK parameters (simulated)'!$F86/'PK PD AUCMIC'!G$1</f>
        <v>40.68899115098868</v>
      </c>
      <c r="H87">
        <f>'PK parameters (simulated)'!$F86/'PK PD AUCMIC'!H$1</f>
        <v>20.34449557549434</v>
      </c>
      <c r="I87">
        <f>'PK parameters (simulated)'!$F86/'PK PD AUCMIC'!I$1</f>
        <v>10.17224778774717</v>
      </c>
      <c r="J87">
        <f>'PK parameters (simulated)'!$F86/'PK PD AUCMIC'!J$1</f>
        <v>5.086123893873585</v>
      </c>
      <c r="M87">
        <f t="shared" si="26"/>
        <v>410</v>
      </c>
      <c r="N87" s="3">
        <f t="shared" si="16"/>
        <v>0.2625</v>
      </c>
      <c r="O87" s="6">
        <f>COUNTIF($B$5:$B$204,"&gt;410")</f>
        <v>200</v>
      </c>
      <c r="P87" s="6">
        <f>COUNTIF($C$5:$C$204,"&gt;410")</f>
        <v>200</v>
      </c>
      <c r="Q87" s="6">
        <f>COUNTIF($D$5:$D$204,"&gt;410")</f>
        <v>65</v>
      </c>
      <c r="R87" s="6">
        <f>COUNTIF($E$5:$E$204,"&gt;410")</f>
        <v>0</v>
      </c>
      <c r="S87" s="6">
        <f>COUNTIF($F$5:$F$204,"&gt;410")</f>
        <v>0</v>
      </c>
      <c r="T87" s="6">
        <f>COUNTIF($G$5:$G$204,"&gt;410")</f>
        <v>0</v>
      </c>
      <c r="U87" s="6">
        <f>COUNTIF($H$5:$H$204,"&gt;410")</f>
        <v>0</v>
      </c>
      <c r="V87" s="6">
        <f>COUNTIF($I$5:$I$204,"&gt;410")</f>
        <v>0</v>
      </c>
      <c r="W87" s="6">
        <f>COUNTIF($J$5:$J$204,"&gt;410")</f>
        <v>0</v>
      </c>
      <c r="Z87">
        <f t="shared" si="17"/>
        <v>0</v>
      </c>
      <c r="AA87">
        <f t="shared" si="18"/>
        <v>20</v>
      </c>
      <c r="AB87">
        <f t="shared" si="19"/>
        <v>32.5</v>
      </c>
      <c r="AC87">
        <f t="shared" si="20"/>
        <v>0</v>
      </c>
      <c r="AD87">
        <f t="shared" si="21"/>
        <v>0</v>
      </c>
      <c r="AE87">
        <f t="shared" si="22"/>
        <v>0</v>
      </c>
      <c r="AF87">
        <f t="shared" si="23"/>
        <v>0</v>
      </c>
      <c r="AG87">
        <f t="shared" si="24"/>
        <v>0</v>
      </c>
      <c r="AH87">
        <f t="shared" si="25"/>
        <v>0</v>
      </c>
      <c r="AL87">
        <f>AL$2*NORMSDIST(((LN($M87*AL$1)-LN('balance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7">
        <f>AM$2*NORMSDIST(((LN($M87*AM$1)-LN('balance sheet'!$B$6)-'PK parameters (simulated)'!$D$3+'PK parameters (simulated)'!$A$3))/SQRT('PK parameters (simulated)'!$A$2*'PK parameters (simulated)'!$A$2+'PK parameters (simulated)'!$D$2*'PK parameters (simulated)'!$D$2))</f>
        <v>0.00045887710028925667</v>
      </c>
      <c r="AN87">
        <f>AN$2*NORMSDIST(((LN($M87*AN$1)-LN('balance sheet'!$B$6)-'PK parameters (simulated)'!$D$3+'PK parameters (simulated)'!$A$3))/SQRT('PK parameters (simulated)'!$A$2*'PK parameters (simulated)'!$A$2+'PK parameters (simulated)'!$D$2*'PK parameters (simulated)'!$D$2))</f>
        <v>0.3493207795711493</v>
      </c>
      <c r="AO87">
        <f>AO$2*NORMSDIST(((LN($M87*AO$1)-LN('balance sheet'!$B$6)-'PK parameters (simulated)'!$D$3+'PK parameters (simulated)'!$A$3))/SQRT('PK parameters (simulated)'!$A$2*'PK parameters (simulated)'!$A$2+'PK parameters (simulated)'!$D$2*'PK parameters (simulated)'!$D$2))</f>
        <v>0.2999600935946242</v>
      </c>
      <c r="AP87">
        <f>AP$2*NORMSDIST(((LN($M87*AP$1)-LN('balance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7">
        <f>AQ$2*NORMSDIST(((LN($M87*AQ$1)-LN('balance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7">
        <f>AR$2*NORMSDIST(((LN($M87*AR$1)-LN('balance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7">
        <f>AS$2*NORMSDIST(((LN($M87*AS$1)-LN('balance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7">
        <f>AT$2*NORMSDIST(((LN($M87*AT$1)-LN('balance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7">
        <f t="shared" si="27"/>
        <v>0.25026024973393723</v>
      </c>
    </row>
    <row r="88" spans="2:47" ht="12.75">
      <c r="B88">
        <f>'PK parameters (simulated)'!$F87/'PK PD AUCMIC'!B$1</f>
        <v>1946.659564169565</v>
      </c>
      <c r="C88">
        <f>'PK parameters (simulated)'!$F87/'PK PD AUCMIC'!C$1</f>
        <v>973.3297820847826</v>
      </c>
      <c r="D88">
        <f>'PK parameters (simulated)'!$F87/'PK PD AUCMIC'!D$1</f>
        <v>486.6648910423913</v>
      </c>
      <c r="E88">
        <f>'PK parameters (simulated)'!$F87/'PK PD AUCMIC'!E$1</f>
        <v>243.33244552119564</v>
      </c>
      <c r="F88">
        <f>'PK parameters (simulated)'!$F87/'PK PD AUCMIC'!F$1</f>
        <v>121.66622276059782</v>
      </c>
      <c r="G88">
        <f>'PK parameters (simulated)'!$F87/'PK PD AUCMIC'!G$1</f>
        <v>60.83311138029891</v>
      </c>
      <c r="H88">
        <f>'PK parameters (simulated)'!$F87/'PK PD AUCMIC'!H$1</f>
        <v>30.416555690149455</v>
      </c>
      <c r="I88">
        <f>'PK parameters (simulated)'!$F87/'PK PD AUCMIC'!I$1</f>
        <v>15.208277845074727</v>
      </c>
      <c r="J88">
        <f>'PK parameters (simulated)'!$F87/'PK PD AUCMIC'!J$1</f>
        <v>7.604138922537364</v>
      </c>
      <c r="M88">
        <f t="shared" si="26"/>
        <v>415</v>
      </c>
      <c r="N88" s="3">
        <f t="shared" si="16"/>
        <v>0.255</v>
      </c>
      <c r="O88" s="6">
        <f>COUNTIF($B$5:$B$204,"&gt;415")</f>
        <v>200</v>
      </c>
      <c r="P88" s="6">
        <f>COUNTIF($C$5:$C$204,"&gt;415")</f>
        <v>200</v>
      </c>
      <c r="Q88" s="6">
        <f>COUNTIF($D$5:$D$204,"&gt;415")</f>
        <v>62</v>
      </c>
      <c r="R88" s="6">
        <f>COUNTIF($E$5:$E$204,"&gt;415")</f>
        <v>0</v>
      </c>
      <c r="S88" s="6">
        <f>COUNTIF($F$5:$F$204,"&gt;415")</f>
        <v>0</v>
      </c>
      <c r="T88" s="6">
        <f>COUNTIF($G$5:$G$204,"&gt;415")</f>
        <v>0</v>
      </c>
      <c r="U88" s="6">
        <f>COUNTIF($H$5:$H$204,"&gt;415")</f>
        <v>0</v>
      </c>
      <c r="V88" s="6">
        <f>COUNTIF($I$5:$I$204,"&gt;415")</f>
        <v>0</v>
      </c>
      <c r="W88" s="6">
        <f>COUNTIF($J$5:$J$204,"&gt;415")</f>
        <v>0</v>
      </c>
      <c r="Z88">
        <f t="shared" si="17"/>
        <v>0</v>
      </c>
      <c r="AA88">
        <f t="shared" si="18"/>
        <v>20</v>
      </c>
      <c r="AB88">
        <f t="shared" si="19"/>
        <v>31</v>
      </c>
      <c r="AC88">
        <f t="shared" si="20"/>
        <v>0</v>
      </c>
      <c r="AD88">
        <f t="shared" si="21"/>
        <v>0</v>
      </c>
      <c r="AE88">
        <f t="shared" si="22"/>
        <v>0</v>
      </c>
      <c r="AF88">
        <f t="shared" si="23"/>
        <v>0</v>
      </c>
      <c r="AG88">
        <f t="shared" si="24"/>
        <v>0</v>
      </c>
      <c r="AH88">
        <f t="shared" si="25"/>
        <v>0</v>
      </c>
      <c r="AL88">
        <f>AL$2*NORMSDIST(((LN($M88*AL$1)-LN('balance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8">
        <f>AM$2*NORMSDIST(((LN($M88*AM$1)-LN('balance sheet'!$B$6)-'PK parameters (simulated)'!$D$3+'PK parameters (simulated)'!$A$3))/SQRT('PK parameters (simulated)'!$A$2*'PK parameters (simulated)'!$A$2+'PK parameters (simulated)'!$D$2*'PK parameters (simulated)'!$D$2))</f>
        <v>0.0005375242848954298</v>
      </c>
      <c r="AN88">
        <f>AN$2*NORMSDIST(((LN($M88*AN$1)-LN('balance sheet'!$B$6)-'PK parameters (simulated)'!$D$3+'PK parameters (simulated)'!$A$3))/SQRT('PK parameters (simulated)'!$A$2*'PK parameters (simulated)'!$A$2+'PK parameters (simulated)'!$D$2*'PK parameters (simulated)'!$D$2))</f>
        <v>0.35870438978056346</v>
      </c>
      <c r="AO88">
        <f>AO$2*NORMSDIST(((LN($M88*AO$1)-LN('balance sheet'!$B$6)-'PK parameters (simulated)'!$D$3+'PK parameters (simulated)'!$A$3))/SQRT('PK parameters (simulated)'!$A$2*'PK parameters (simulated)'!$A$2+'PK parameters (simulated)'!$D$2*'PK parameters (simulated)'!$D$2))</f>
        <v>0.2999677819377757</v>
      </c>
      <c r="AP88">
        <f>AP$2*NORMSDIST(((LN($M88*AP$1)-LN('balance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8">
        <f>AQ$2*NORMSDIST(((LN($M88*AQ$1)-LN('balance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8">
        <f>AR$2*NORMSDIST(((LN($M88*AR$1)-LN('balance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8">
        <f>AS$2*NORMSDIST(((LN($M88*AS$1)-LN('balance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8">
        <f>AT$2*NORMSDIST(((LN($M88*AT$1)-LN('balance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8">
        <f t="shared" si="27"/>
        <v>0.2407903039967655</v>
      </c>
    </row>
    <row r="89" spans="2:47" ht="12.75">
      <c r="B89">
        <f>'PK parameters (simulated)'!$F88/'PK PD AUCMIC'!B$1</f>
        <v>1235.3712675755432</v>
      </c>
      <c r="C89">
        <f>'PK parameters (simulated)'!$F88/'PK PD AUCMIC'!C$1</f>
        <v>617.6856337877716</v>
      </c>
      <c r="D89">
        <f>'PK parameters (simulated)'!$F88/'PK PD AUCMIC'!D$1</f>
        <v>308.8428168938858</v>
      </c>
      <c r="E89">
        <f>'PK parameters (simulated)'!$F88/'PK PD AUCMIC'!E$1</f>
        <v>154.4214084469429</v>
      </c>
      <c r="F89">
        <f>'PK parameters (simulated)'!$F88/'PK PD AUCMIC'!F$1</f>
        <v>77.21070422347145</v>
      </c>
      <c r="G89">
        <f>'PK parameters (simulated)'!$F88/'PK PD AUCMIC'!G$1</f>
        <v>38.605352111735726</v>
      </c>
      <c r="H89">
        <f>'PK parameters (simulated)'!$F88/'PK PD AUCMIC'!H$1</f>
        <v>19.302676055867863</v>
      </c>
      <c r="I89">
        <f>'PK parameters (simulated)'!$F88/'PK PD AUCMIC'!I$1</f>
        <v>9.651338027933932</v>
      </c>
      <c r="J89">
        <f>'PK parameters (simulated)'!$F88/'PK PD AUCMIC'!J$1</f>
        <v>4.825669013966966</v>
      </c>
      <c r="M89">
        <f t="shared" si="26"/>
        <v>420</v>
      </c>
      <c r="N89" s="3">
        <f t="shared" si="16"/>
        <v>0.2475</v>
      </c>
      <c r="O89" s="6">
        <f>COUNTIF($B$5:$B$204,"&gt;420")</f>
        <v>200</v>
      </c>
      <c r="P89" s="6">
        <f>COUNTIF($C$5:$C$204,"&gt;420")</f>
        <v>200</v>
      </c>
      <c r="Q89" s="6">
        <f>COUNTIF($D$5:$D$204,"&gt;420")</f>
        <v>59</v>
      </c>
      <c r="R89" s="6">
        <f>COUNTIF($E$5:$E$204,"&gt;420")</f>
        <v>0</v>
      </c>
      <c r="S89" s="6">
        <f>COUNTIF($F$5:$F$204,"&gt;420")</f>
        <v>0</v>
      </c>
      <c r="T89" s="6">
        <f>COUNTIF($G$5:$G$204,"&gt;420")</f>
        <v>0</v>
      </c>
      <c r="U89" s="6">
        <f>COUNTIF($H$5:$H$204,"&gt;420")</f>
        <v>0</v>
      </c>
      <c r="V89" s="6">
        <f>COUNTIF($I$5:$I$204,"&gt;420")</f>
        <v>0</v>
      </c>
      <c r="W89" s="6">
        <f>COUNTIF($J$5:$J$204,"&gt;420")</f>
        <v>0</v>
      </c>
      <c r="Z89">
        <f t="shared" si="17"/>
        <v>0</v>
      </c>
      <c r="AA89">
        <f t="shared" si="18"/>
        <v>20</v>
      </c>
      <c r="AB89">
        <f t="shared" si="19"/>
        <v>29.5</v>
      </c>
      <c r="AC89">
        <f t="shared" si="20"/>
        <v>0</v>
      </c>
      <c r="AD89">
        <f t="shared" si="21"/>
        <v>0</v>
      </c>
      <c r="AE89">
        <f t="shared" si="22"/>
        <v>0</v>
      </c>
      <c r="AF89">
        <f t="shared" si="23"/>
        <v>0</v>
      </c>
      <c r="AG89">
        <f t="shared" si="24"/>
        <v>0</v>
      </c>
      <c r="AH89">
        <f t="shared" si="25"/>
        <v>0</v>
      </c>
      <c r="AL89">
        <f>AL$2*NORMSDIST(((LN($M89*AL$1)-LN('balance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89">
        <f>AM$2*NORMSDIST(((LN($M89*AM$1)-LN('balance sheet'!$B$6)-'PK parameters (simulated)'!$D$3+'PK parameters (simulated)'!$A$3))/SQRT('PK parameters (simulated)'!$A$2*'PK parameters (simulated)'!$A$2+'PK parameters (simulated)'!$D$2*'PK parameters (simulated)'!$D$2))</f>
        <v>0.0006267775256376673</v>
      </c>
      <c r="AN89">
        <f>AN$2*NORMSDIST(((LN($M89*AN$1)-LN('balance sheet'!$B$6)-'PK parameters (simulated)'!$D$3+'PK parameters (simulated)'!$A$3))/SQRT('PK parameters (simulated)'!$A$2*'PK parameters (simulated)'!$A$2+'PK parameters (simulated)'!$D$2*'PK parameters (simulated)'!$D$2))</f>
        <v>0.3676905190002353</v>
      </c>
      <c r="AO89">
        <f>AO$2*NORMSDIST(((LN($M89*AO$1)-LN('balance sheet'!$B$6)-'PK parameters (simulated)'!$D$3+'PK parameters (simulated)'!$A$3))/SQRT('PK parameters (simulated)'!$A$2*'PK parameters (simulated)'!$A$2+'PK parameters (simulated)'!$D$2*'PK parameters (simulated)'!$D$2))</f>
        <v>0.2999739946609988</v>
      </c>
      <c r="AP89">
        <f>AP$2*NORMSDIST(((LN($M89*AP$1)-LN('balance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89">
        <f>AQ$2*NORMSDIST(((LN($M89*AQ$1)-LN('balance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89">
        <f>AR$2*NORMSDIST(((LN($M89*AR$1)-LN('balance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89">
        <f>AS$2*NORMSDIST(((LN($M89*AS$1)-LN('balance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89">
        <f>AT$2*NORMSDIST(((LN($M89*AT$1)-LN('balance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89">
        <f t="shared" si="27"/>
        <v>0.23170870881312833</v>
      </c>
    </row>
    <row r="90" spans="2:47" ht="12.75">
      <c r="B90">
        <f>'PK parameters (simulated)'!$F89/'PK PD AUCMIC'!B$1</f>
        <v>1382.028150862189</v>
      </c>
      <c r="C90">
        <f>'PK parameters (simulated)'!$F89/'PK PD AUCMIC'!C$1</f>
        <v>691.0140754310945</v>
      </c>
      <c r="D90">
        <f>'PK parameters (simulated)'!$F89/'PK PD AUCMIC'!D$1</f>
        <v>345.50703771554726</v>
      </c>
      <c r="E90">
        <f>'PK parameters (simulated)'!$F89/'PK PD AUCMIC'!E$1</f>
        <v>172.75351885777363</v>
      </c>
      <c r="F90">
        <f>'PK parameters (simulated)'!$F89/'PK PD AUCMIC'!F$1</f>
        <v>86.37675942888681</v>
      </c>
      <c r="G90">
        <f>'PK parameters (simulated)'!$F89/'PK PD AUCMIC'!G$1</f>
        <v>43.18837971444341</v>
      </c>
      <c r="H90">
        <f>'PK parameters (simulated)'!$F89/'PK PD AUCMIC'!H$1</f>
        <v>21.594189857221703</v>
      </c>
      <c r="I90">
        <f>'PK parameters (simulated)'!$F89/'PK PD AUCMIC'!I$1</f>
        <v>10.797094928610852</v>
      </c>
      <c r="J90">
        <f>'PK parameters (simulated)'!$F89/'PK PD AUCMIC'!J$1</f>
        <v>5.398547464305426</v>
      </c>
      <c r="M90">
        <f t="shared" si="26"/>
        <v>425</v>
      </c>
      <c r="N90" s="3">
        <f t="shared" si="16"/>
        <v>0.235</v>
      </c>
      <c r="O90" s="6">
        <f>COUNTIF($B$5:$B$204,"&gt;425")</f>
        <v>200</v>
      </c>
      <c r="P90" s="6">
        <f>COUNTIF($C$5:$C$204,"&gt;425")</f>
        <v>200</v>
      </c>
      <c r="Q90" s="6">
        <f>COUNTIF($D$5:$D$204,"&gt;425")</f>
        <v>54</v>
      </c>
      <c r="R90" s="6">
        <f>COUNTIF($E$5:$E$204,"&gt;425")</f>
        <v>0</v>
      </c>
      <c r="S90" s="6">
        <f>COUNTIF($F$5:$F$204,"&gt;425")</f>
        <v>0</v>
      </c>
      <c r="T90" s="6">
        <f>COUNTIF($G$5:$G$204,"&gt;425")</f>
        <v>0</v>
      </c>
      <c r="U90" s="6">
        <f>COUNTIF($H$5:$H$204,"&gt;425")</f>
        <v>0</v>
      </c>
      <c r="V90" s="6">
        <f>COUNTIF($I$5:$I$204,"&gt;425")</f>
        <v>0</v>
      </c>
      <c r="W90" s="6">
        <f>COUNTIF($J$5:$J$204,"&gt;425")</f>
        <v>0</v>
      </c>
      <c r="Z90">
        <f t="shared" si="17"/>
        <v>0</v>
      </c>
      <c r="AA90">
        <f t="shared" si="18"/>
        <v>20</v>
      </c>
      <c r="AB90">
        <f t="shared" si="19"/>
        <v>27</v>
      </c>
      <c r="AC90">
        <f t="shared" si="20"/>
        <v>0</v>
      </c>
      <c r="AD90">
        <f t="shared" si="21"/>
        <v>0</v>
      </c>
      <c r="AE90">
        <f t="shared" si="22"/>
        <v>0</v>
      </c>
      <c r="AF90">
        <f t="shared" si="23"/>
        <v>0</v>
      </c>
      <c r="AG90">
        <f t="shared" si="24"/>
        <v>0</v>
      </c>
      <c r="AH90">
        <f t="shared" si="25"/>
        <v>0</v>
      </c>
      <c r="AL90">
        <f>AL$2*NORMSDIST(((LN($M90*AL$1)-LN('balance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0">
        <f>AM$2*NORMSDIST(((LN($M90*AM$1)-LN('balance sheet'!$B$6)-'PK parameters (simulated)'!$D$3+'PK parameters (simulated)'!$A$3))/SQRT('PK parameters (simulated)'!$A$2*'PK parameters (simulated)'!$A$2+'PK parameters (simulated)'!$D$2*'PK parameters (simulated)'!$D$2))</f>
        <v>0.0007276221021372598</v>
      </c>
      <c r="AN90">
        <f>AN$2*NORMSDIST(((LN($M90*AN$1)-LN('balance sheet'!$B$6)-'PK parameters (simulated)'!$D$3+'PK parameters (simulated)'!$A$3))/SQRT('PK parameters (simulated)'!$A$2*'PK parameters (simulated)'!$A$2+'PK parameters (simulated)'!$D$2*'PK parameters (simulated)'!$D$2))</f>
        <v>0.3762755094896998</v>
      </c>
      <c r="AO90">
        <f>AO$2*NORMSDIST(((LN($M90*AO$1)-LN('balance sheet'!$B$6)-'PK parameters (simulated)'!$D$3+'PK parameters (simulated)'!$A$3))/SQRT('PK parameters (simulated)'!$A$2*'PK parameters (simulated)'!$A$2+'PK parameters (simulated)'!$D$2*'PK parameters (simulated)'!$D$2))</f>
        <v>0.29997901316407694</v>
      </c>
      <c r="AP90">
        <f>AP$2*NORMSDIST(((LN($M90*AP$1)-LN('balance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0">
        <f>AQ$2*NORMSDIST(((LN($M90*AQ$1)-LN('balance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0">
        <f>AR$2*NORMSDIST(((LN($M90*AR$1)-LN('balance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0">
        <f>AS$2*NORMSDIST(((LN($M90*AS$1)-LN('balance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0">
        <f>AT$2*NORMSDIST(((LN($M90*AT$1)-LN('balance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0">
        <f t="shared" si="27"/>
        <v>0.22301785524408602</v>
      </c>
    </row>
    <row r="91" spans="2:47" ht="12.75">
      <c r="B91">
        <f>'PK parameters (simulated)'!$F90/'PK PD AUCMIC'!B$1</f>
        <v>1364.55296232993</v>
      </c>
      <c r="C91">
        <f>'PK parameters (simulated)'!$F90/'PK PD AUCMIC'!C$1</f>
        <v>682.276481164965</v>
      </c>
      <c r="D91">
        <f>'PK parameters (simulated)'!$F90/'PK PD AUCMIC'!D$1</f>
        <v>341.1382405824825</v>
      </c>
      <c r="E91">
        <f>'PK parameters (simulated)'!$F90/'PK PD AUCMIC'!E$1</f>
        <v>170.56912029124126</v>
      </c>
      <c r="F91">
        <f>'PK parameters (simulated)'!$F90/'PK PD AUCMIC'!F$1</f>
        <v>85.28456014562063</v>
      </c>
      <c r="G91">
        <f>'PK parameters (simulated)'!$F90/'PK PD AUCMIC'!G$1</f>
        <v>42.642280072810316</v>
      </c>
      <c r="H91">
        <f>'PK parameters (simulated)'!$F90/'PK PD AUCMIC'!H$1</f>
        <v>21.321140036405158</v>
      </c>
      <c r="I91">
        <f>'PK parameters (simulated)'!$F90/'PK PD AUCMIC'!I$1</f>
        <v>10.660570018202579</v>
      </c>
      <c r="J91">
        <f>'PK parameters (simulated)'!$F90/'PK PD AUCMIC'!J$1</f>
        <v>5.330285009101289</v>
      </c>
      <c r="M91">
        <f t="shared" si="26"/>
        <v>430</v>
      </c>
      <c r="N91" s="3">
        <f t="shared" si="16"/>
        <v>0.23</v>
      </c>
      <c r="O91" s="6">
        <f>COUNTIF($B$5:$B$204,"&gt;430")</f>
        <v>200</v>
      </c>
      <c r="P91" s="6">
        <f>COUNTIF($C$5:$C$204,"&gt;430")</f>
        <v>200</v>
      </c>
      <c r="Q91" s="6">
        <f>COUNTIF($D$5:$D$204,"&gt;430")</f>
        <v>52</v>
      </c>
      <c r="R91" s="6">
        <f>COUNTIF($E$5:$E$204,"&gt;430")</f>
        <v>0</v>
      </c>
      <c r="S91" s="6">
        <f>COUNTIF($F$5:$F$204,"&gt;430")</f>
        <v>0</v>
      </c>
      <c r="T91" s="6">
        <f>COUNTIF($G$5:$G$204,"&gt;430")</f>
        <v>0</v>
      </c>
      <c r="U91" s="6">
        <f>COUNTIF($H$5:$H$204,"&gt;430")</f>
        <v>0</v>
      </c>
      <c r="V91" s="6">
        <f>COUNTIF($I$5:$I$204,"&gt;430")</f>
        <v>0</v>
      </c>
      <c r="W91" s="6">
        <f>COUNTIF($J$5:$J$204,"&gt;430")</f>
        <v>0</v>
      </c>
      <c r="Z91">
        <f t="shared" si="17"/>
        <v>0</v>
      </c>
      <c r="AA91">
        <f t="shared" si="18"/>
        <v>20</v>
      </c>
      <c r="AB91">
        <f t="shared" si="19"/>
        <v>26</v>
      </c>
      <c r="AC91">
        <f t="shared" si="20"/>
        <v>0</v>
      </c>
      <c r="AD91">
        <f t="shared" si="21"/>
        <v>0</v>
      </c>
      <c r="AE91">
        <f t="shared" si="22"/>
        <v>0</v>
      </c>
      <c r="AF91">
        <f t="shared" si="23"/>
        <v>0</v>
      </c>
      <c r="AG91">
        <f t="shared" si="24"/>
        <v>0</v>
      </c>
      <c r="AH91">
        <f t="shared" si="25"/>
        <v>0</v>
      </c>
      <c r="AL91">
        <f>AL$2*NORMSDIST(((LN($M91*AL$1)-LN('balance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1">
        <f>AM$2*NORMSDIST(((LN($M91*AM$1)-LN('balance sheet'!$B$6)-'PK parameters (simulated)'!$D$3+'PK parameters (simulated)'!$A$3))/SQRT('PK parameters (simulated)'!$A$2*'PK parameters (simulated)'!$A$2+'PK parameters (simulated)'!$D$2*'PK parameters (simulated)'!$D$2))</f>
        <v>0.0008410783668006517</v>
      </c>
      <c r="AN91">
        <f>AN$2*NORMSDIST(((LN($M91*AN$1)-LN('balance sheet'!$B$6)-'PK parameters (simulated)'!$D$3+'PK parameters (simulated)'!$A$3))/SQRT('PK parameters (simulated)'!$A$2*'PK parameters (simulated)'!$A$2+'PK parameters (simulated)'!$D$2*'PK parameters (simulated)'!$D$2))</f>
        <v>0.38445847175361053</v>
      </c>
      <c r="AO91">
        <f>AO$2*NORMSDIST(((LN($M91*AO$1)-LN('balance sheet'!$B$6)-'PK parameters (simulated)'!$D$3+'PK parameters (simulated)'!$A$3))/SQRT('PK parameters (simulated)'!$A$2*'PK parameters (simulated)'!$A$2+'PK parameters (simulated)'!$D$2*'PK parameters (simulated)'!$D$2))</f>
        <v>0.2999830657084182</v>
      </c>
      <c r="AP91">
        <f>AP$2*NORMSDIST(((LN($M91*AP$1)-LN('balance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1">
        <f>AQ$2*NORMSDIST(((LN($M91*AQ$1)-LN('balance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1">
        <f>AR$2*NORMSDIST(((LN($M91*AR$1)-LN('balance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1">
        <f>AS$2*NORMSDIST(((LN($M91*AS$1)-LN('balance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1">
        <f>AT$2*NORMSDIST(((LN($M91*AT$1)-LN('balance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1">
        <f t="shared" si="27"/>
        <v>0.2147173841711706</v>
      </c>
    </row>
    <row r="92" spans="2:47" ht="12.75">
      <c r="B92">
        <f>'PK parameters (simulated)'!$F91/'PK PD AUCMIC'!B$1</f>
        <v>1810.3306040054788</v>
      </c>
      <c r="C92">
        <f>'PK parameters (simulated)'!$F91/'PK PD AUCMIC'!C$1</f>
        <v>905.1653020027394</v>
      </c>
      <c r="D92">
        <f>'PK parameters (simulated)'!$F91/'PK PD AUCMIC'!D$1</f>
        <v>452.5826510013697</v>
      </c>
      <c r="E92">
        <f>'PK parameters (simulated)'!$F91/'PK PD AUCMIC'!E$1</f>
        <v>226.29132550068485</v>
      </c>
      <c r="F92">
        <f>'PK parameters (simulated)'!$F91/'PK PD AUCMIC'!F$1</f>
        <v>113.14566275034242</v>
      </c>
      <c r="G92">
        <f>'PK parameters (simulated)'!$F91/'PK PD AUCMIC'!G$1</f>
        <v>56.57283137517121</v>
      </c>
      <c r="H92">
        <f>'PK parameters (simulated)'!$F91/'PK PD AUCMIC'!H$1</f>
        <v>28.286415687585606</v>
      </c>
      <c r="I92">
        <f>'PK parameters (simulated)'!$F91/'PK PD AUCMIC'!I$1</f>
        <v>14.143207843792803</v>
      </c>
      <c r="J92">
        <f>'PK parameters (simulated)'!$F91/'PK PD AUCMIC'!J$1</f>
        <v>7.0716039218964015</v>
      </c>
      <c r="M92">
        <f t="shared" si="26"/>
        <v>435</v>
      </c>
      <c r="N92" s="3">
        <f t="shared" si="16"/>
        <v>0.23</v>
      </c>
      <c r="O92" s="6">
        <f>COUNTIF($B$5:$B$204,"&gt;435")</f>
        <v>200</v>
      </c>
      <c r="P92" s="6">
        <f>COUNTIF($C$5:$C$204,"&gt;435")</f>
        <v>200</v>
      </c>
      <c r="Q92" s="6">
        <f>COUNTIF($D$5:$D$204,"&gt;435")</f>
        <v>52</v>
      </c>
      <c r="R92" s="6">
        <f>COUNTIF($E$5:$E$204,"&gt;435")</f>
        <v>0</v>
      </c>
      <c r="S92" s="6">
        <f>COUNTIF($F$5:$F$204,"&gt;435")</f>
        <v>0</v>
      </c>
      <c r="T92" s="6">
        <f>COUNTIF($G$5:$G$204,"&gt;435")</f>
        <v>0</v>
      </c>
      <c r="U92" s="6">
        <f>COUNTIF($H$5:$H$204,"&gt;435")</f>
        <v>0</v>
      </c>
      <c r="V92" s="6">
        <f>COUNTIF($I$5:$I$204,"&gt;435")</f>
        <v>0</v>
      </c>
      <c r="W92" s="6">
        <f>COUNTIF($J$5:$J$204,"&gt;435")</f>
        <v>0</v>
      </c>
      <c r="Z92">
        <f t="shared" si="17"/>
        <v>0</v>
      </c>
      <c r="AA92">
        <f t="shared" si="18"/>
        <v>20</v>
      </c>
      <c r="AB92">
        <f t="shared" si="19"/>
        <v>26</v>
      </c>
      <c r="AC92">
        <f t="shared" si="20"/>
        <v>0</v>
      </c>
      <c r="AD92">
        <f t="shared" si="21"/>
        <v>0</v>
      </c>
      <c r="AE92">
        <f t="shared" si="22"/>
        <v>0</v>
      </c>
      <c r="AF92">
        <f t="shared" si="23"/>
        <v>0</v>
      </c>
      <c r="AG92">
        <f t="shared" si="24"/>
        <v>0</v>
      </c>
      <c r="AH92">
        <f t="shared" si="25"/>
        <v>0</v>
      </c>
      <c r="AL92">
        <f>AL$2*NORMSDIST(((LN($M92*AL$1)-LN('balance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2">
        <f>AM$2*NORMSDIST(((LN($M92*AM$1)-LN('balance sheet'!$B$6)-'PK parameters (simulated)'!$D$3+'PK parameters (simulated)'!$A$3))/SQRT('PK parameters (simulated)'!$A$2*'PK parameters (simulated)'!$A$2+'PK parameters (simulated)'!$D$2*'PK parameters (simulated)'!$D$2))</f>
        <v>0.0009681969447202232</v>
      </c>
      <c r="AN92">
        <f>AN$2*NORMSDIST(((LN($M92*AN$1)-LN('balance sheet'!$B$6)-'PK parameters (simulated)'!$D$3+'PK parameters (simulated)'!$A$3))/SQRT('PK parameters (simulated)'!$A$2*'PK parameters (simulated)'!$A$2+'PK parameters (simulated)'!$D$2*'PK parameters (simulated)'!$D$2))</f>
        <v>0.39224102775537195</v>
      </c>
      <c r="AO92">
        <f>AO$2*NORMSDIST(((LN($M92*AO$1)-LN('balance sheet'!$B$6)-'PK parameters (simulated)'!$D$3+'PK parameters (simulated)'!$A$3))/SQRT('PK parameters (simulated)'!$A$2*'PK parameters (simulated)'!$A$2+'PK parameters (simulated)'!$D$2*'PK parameters (simulated)'!$D$2))</f>
        <v>0.2999863373085175</v>
      </c>
      <c r="AP92">
        <f>AP$2*NORMSDIST(((LN($M92*AP$1)-LN('balance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2">
        <f>AQ$2*NORMSDIST(((LN($M92*AQ$1)-LN('balance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2">
        <f>AR$2*NORMSDIST(((LN($M92*AR$1)-LN('balance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2">
        <f>AS$2*NORMSDIST(((LN($M92*AS$1)-LN('balance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2">
        <f>AT$2*NORMSDIST(((LN($M92*AT$1)-LN('balance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2">
        <f t="shared" si="27"/>
        <v>0.20680443799139037</v>
      </c>
    </row>
    <row r="93" spans="2:47" ht="12.75">
      <c r="B93">
        <f>'PK parameters (simulated)'!$F92/'PK PD AUCMIC'!B$1</f>
        <v>1507.6165189850954</v>
      </c>
      <c r="C93">
        <f>'PK parameters (simulated)'!$F92/'PK PD AUCMIC'!C$1</f>
        <v>753.8082594925477</v>
      </c>
      <c r="D93">
        <f>'PK parameters (simulated)'!$F92/'PK PD AUCMIC'!D$1</f>
        <v>376.90412974627384</v>
      </c>
      <c r="E93">
        <f>'PK parameters (simulated)'!$F92/'PK PD AUCMIC'!E$1</f>
        <v>188.45206487313692</v>
      </c>
      <c r="F93">
        <f>'PK parameters (simulated)'!$F92/'PK PD AUCMIC'!F$1</f>
        <v>94.22603243656846</v>
      </c>
      <c r="G93">
        <f>'PK parameters (simulated)'!$F92/'PK PD AUCMIC'!G$1</f>
        <v>47.11301621828423</v>
      </c>
      <c r="H93">
        <f>'PK parameters (simulated)'!$F92/'PK PD AUCMIC'!H$1</f>
        <v>23.556508109142115</v>
      </c>
      <c r="I93">
        <f>'PK parameters (simulated)'!$F92/'PK PD AUCMIC'!I$1</f>
        <v>11.778254054571057</v>
      </c>
      <c r="J93">
        <f>'PK parameters (simulated)'!$F92/'PK PD AUCMIC'!J$1</f>
        <v>5.889127027285529</v>
      </c>
      <c r="M93">
        <f t="shared" si="26"/>
        <v>440</v>
      </c>
      <c r="N93" s="3">
        <f t="shared" si="16"/>
        <v>0.2125</v>
      </c>
      <c r="O93" s="6">
        <f>COUNTIF($B$5:$B$204,"&gt;440")</f>
        <v>200</v>
      </c>
      <c r="P93" s="6">
        <f>COUNTIF($C$5:$C$204,"&gt;440")</f>
        <v>200</v>
      </c>
      <c r="Q93" s="6">
        <f>COUNTIF($D$5:$D$204,"&gt;440")</f>
        <v>45</v>
      </c>
      <c r="R93" s="6">
        <f>COUNTIF($E$5:$E$204,"&gt;440")</f>
        <v>0</v>
      </c>
      <c r="S93" s="6">
        <f>COUNTIF($F$5:$F$204,"&gt;440")</f>
        <v>0</v>
      </c>
      <c r="T93" s="6">
        <f>COUNTIF($G$5:$G$204,"&gt;440")</f>
        <v>0</v>
      </c>
      <c r="U93" s="6">
        <f>COUNTIF($H$5:$H$204,"&gt;440")</f>
        <v>0</v>
      </c>
      <c r="V93" s="6">
        <f>COUNTIF($I$5:$I$204,"&gt;440")</f>
        <v>0</v>
      </c>
      <c r="W93" s="6">
        <f>COUNTIF($J$5:$J$204,"&gt;440")</f>
        <v>0</v>
      </c>
      <c r="Z93">
        <f t="shared" si="17"/>
        <v>0</v>
      </c>
      <c r="AA93">
        <f t="shared" si="18"/>
        <v>20</v>
      </c>
      <c r="AB93">
        <f t="shared" si="19"/>
        <v>22.5</v>
      </c>
      <c r="AC93">
        <f t="shared" si="20"/>
        <v>0</v>
      </c>
      <c r="AD93">
        <f t="shared" si="21"/>
        <v>0</v>
      </c>
      <c r="AE93">
        <f t="shared" si="22"/>
        <v>0</v>
      </c>
      <c r="AF93">
        <f t="shared" si="23"/>
        <v>0</v>
      </c>
      <c r="AG93">
        <f t="shared" si="24"/>
        <v>0</v>
      </c>
      <c r="AH93">
        <f t="shared" si="25"/>
        <v>0</v>
      </c>
      <c r="AL93">
        <f>AL$2*NORMSDIST(((LN($M93*AL$1)-LN('balance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3">
        <f>AM$2*NORMSDIST(((LN($M93*AM$1)-LN('balance sheet'!$B$6)-'PK parameters (simulated)'!$D$3+'PK parameters (simulated)'!$A$3))/SQRT('PK parameters (simulated)'!$A$2*'PK parameters (simulated)'!$A$2+'PK parameters (simulated)'!$D$2*'PK parameters (simulated)'!$D$2))</f>
        <v>0.0011100534037137622</v>
      </c>
      <c r="AN93">
        <f>AN$2*NORMSDIST(((LN($M93*AN$1)-LN('balance sheet'!$B$6)-'PK parameters (simulated)'!$D$3+'PK parameters (simulated)'!$A$3))/SQRT('PK parameters (simulated)'!$A$2*'PK parameters (simulated)'!$A$2+'PK parameters (simulated)'!$D$2*'PK parameters (simulated)'!$D$2))</f>
        <v>0.39962705189835007</v>
      </c>
      <c r="AO93">
        <f>AO$2*NORMSDIST(((LN($M93*AO$1)-LN('balance sheet'!$B$6)-'PK parameters (simulated)'!$D$3+'PK parameters (simulated)'!$A$3))/SQRT('PK parameters (simulated)'!$A$2*'PK parameters (simulated)'!$A$2+'PK parameters (simulated)'!$D$2*'PK parameters (simulated)'!$D$2))</f>
        <v>0.29998897781989303</v>
      </c>
      <c r="AP93">
        <f>AP$2*NORMSDIST(((LN($M93*AP$1)-LN('balance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3">
        <f>AQ$2*NORMSDIST(((LN($M93*AQ$1)-LN('balance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3">
        <f>AR$2*NORMSDIST(((LN($M93*AR$1)-LN('balance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3">
        <f>AS$2*NORMSDIST(((LN($M93*AS$1)-LN('balance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3">
        <f>AT$2*NORMSDIST(((LN($M93*AT$1)-LN('balance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3">
        <f t="shared" si="27"/>
        <v>0.1992739168780432</v>
      </c>
    </row>
    <row r="94" spans="2:47" ht="12.75">
      <c r="B94">
        <f>'PK parameters (simulated)'!$F93/'PK PD AUCMIC'!B$1</f>
        <v>1149.976496587111</v>
      </c>
      <c r="C94">
        <f>'PK parameters (simulated)'!$F93/'PK PD AUCMIC'!C$1</f>
        <v>574.9882482935554</v>
      </c>
      <c r="D94">
        <f>'PK parameters (simulated)'!$F93/'PK PD AUCMIC'!D$1</f>
        <v>287.4941241467777</v>
      </c>
      <c r="E94">
        <f>'PK parameters (simulated)'!$F93/'PK PD AUCMIC'!E$1</f>
        <v>143.74706207338886</v>
      </c>
      <c r="F94">
        <f>'PK parameters (simulated)'!$F93/'PK PD AUCMIC'!F$1</f>
        <v>71.87353103669443</v>
      </c>
      <c r="G94">
        <f>'PK parameters (simulated)'!$F93/'PK PD AUCMIC'!G$1</f>
        <v>35.936765518347215</v>
      </c>
      <c r="H94">
        <f>'PK parameters (simulated)'!$F93/'PK PD AUCMIC'!H$1</f>
        <v>17.968382759173608</v>
      </c>
      <c r="I94">
        <f>'PK parameters (simulated)'!$F93/'PK PD AUCMIC'!I$1</f>
        <v>8.984191379586804</v>
      </c>
      <c r="J94">
        <f>'PK parameters (simulated)'!$F93/'PK PD AUCMIC'!J$1</f>
        <v>4.492095689793402</v>
      </c>
      <c r="M94">
        <f t="shared" si="26"/>
        <v>445</v>
      </c>
      <c r="N94" s="3">
        <f t="shared" si="16"/>
        <v>0.2</v>
      </c>
      <c r="O94" s="6">
        <f>COUNTIF($B$5:$B$204,"&gt;445")</f>
        <v>200</v>
      </c>
      <c r="P94" s="6">
        <f>COUNTIF($C$5:$C$204,"&gt;445")</f>
        <v>200</v>
      </c>
      <c r="Q94" s="6">
        <f>COUNTIF($D$5:$D$204,"&gt;445")</f>
        <v>40</v>
      </c>
      <c r="R94" s="6">
        <f>COUNTIF($E$5:$E$204,"&gt;445")</f>
        <v>0</v>
      </c>
      <c r="S94" s="6">
        <f>COUNTIF($F$5:$F$204,"&gt;445")</f>
        <v>0</v>
      </c>
      <c r="T94" s="6">
        <f>COUNTIF($G$5:$G$204,"&gt;445")</f>
        <v>0</v>
      </c>
      <c r="U94" s="6">
        <f>COUNTIF($H$5:$H$204,"&gt;445")</f>
        <v>0</v>
      </c>
      <c r="V94" s="6">
        <f>COUNTIF($I$5:$I$204,"&gt;445")</f>
        <v>0</v>
      </c>
      <c r="W94" s="6">
        <f>COUNTIF($J$5:$J$204,"&gt;445")</f>
        <v>0</v>
      </c>
      <c r="Z94">
        <f t="shared" si="17"/>
        <v>0</v>
      </c>
      <c r="AA94">
        <f t="shared" si="18"/>
        <v>20</v>
      </c>
      <c r="AB94">
        <f t="shared" si="19"/>
        <v>20</v>
      </c>
      <c r="AC94">
        <f t="shared" si="20"/>
        <v>0</v>
      </c>
      <c r="AD94">
        <f t="shared" si="21"/>
        <v>0</v>
      </c>
      <c r="AE94">
        <f t="shared" si="22"/>
        <v>0</v>
      </c>
      <c r="AF94">
        <f t="shared" si="23"/>
        <v>0</v>
      </c>
      <c r="AG94">
        <f t="shared" si="24"/>
        <v>0</v>
      </c>
      <c r="AH94">
        <f t="shared" si="25"/>
        <v>0</v>
      </c>
      <c r="AL94">
        <f>AL$2*NORMSDIST(((LN($M94*AL$1)-LN('balance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4">
        <f>AM$2*NORMSDIST(((LN($M94*AM$1)-LN('balance sheet'!$B$6)-'PK parameters (simulated)'!$D$3+'PK parameters (simulated)'!$A$3))/SQRT('PK parameters (simulated)'!$A$2*'PK parameters (simulated)'!$A$2+'PK parameters (simulated)'!$D$2*'PK parameters (simulated)'!$D$2))</f>
        <v>0.0012677424420291517</v>
      </c>
      <c r="AN94">
        <f>AN$2*NORMSDIST(((LN($M94*AN$1)-LN('balance sheet'!$B$6)-'PK parameters (simulated)'!$D$3+'PK parameters (simulated)'!$A$3))/SQRT('PK parameters (simulated)'!$A$2*'PK parameters (simulated)'!$A$2+'PK parameters (simulated)'!$D$2*'PK parameters (simulated)'!$D$2))</f>
        <v>0.40662241409357225</v>
      </c>
      <c r="AO94">
        <f>AO$2*NORMSDIST(((LN($M94*AO$1)-LN('balance sheet'!$B$6)-'PK parameters (simulated)'!$D$3+'PK parameters (simulated)'!$A$3))/SQRT('PK parameters (simulated)'!$A$2*'PK parameters (simulated)'!$A$2+'PK parameters (simulated)'!$D$2*'PK parameters (simulated)'!$D$2))</f>
        <v>0.29999110854256184</v>
      </c>
      <c r="AP94">
        <f>AP$2*NORMSDIST(((LN($M94*AP$1)-LN('balance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4">
        <f>AQ$2*NORMSDIST(((LN($M94*AQ$1)-LN('balance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4">
        <f>AR$2*NORMSDIST(((LN($M94*AR$1)-LN('balance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4">
        <f>AS$2*NORMSDIST(((LN($M94*AS$1)-LN('balance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4">
        <f>AT$2*NORMSDIST(((LN($M94*AT$1)-LN('balance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4">
        <f t="shared" si="27"/>
        <v>0.19211873492183684</v>
      </c>
    </row>
    <row r="95" spans="2:47" ht="12.75">
      <c r="B95">
        <f>'PK parameters (simulated)'!$F94/'PK PD AUCMIC'!B$1</f>
        <v>1696.3205770248485</v>
      </c>
      <c r="C95">
        <f>'PK parameters (simulated)'!$F94/'PK PD AUCMIC'!C$1</f>
        <v>848.1602885124242</v>
      </c>
      <c r="D95">
        <f>'PK parameters (simulated)'!$F94/'PK PD AUCMIC'!D$1</f>
        <v>424.0801442562121</v>
      </c>
      <c r="E95">
        <f>'PK parameters (simulated)'!$F94/'PK PD AUCMIC'!E$1</f>
        <v>212.04007212810606</v>
      </c>
      <c r="F95">
        <f>'PK parameters (simulated)'!$F94/'PK PD AUCMIC'!F$1</f>
        <v>106.02003606405303</v>
      </c>
      <c r="G95">
        <f>'PK parameters (simulated)'!$F94/'PK PD AUCMIC'!G$1</f>
        <v>53.010018032026515</v>
      </c>
      <c r="H95">
        <f>'PK parameters (simulated)'!$F94/'PK PD AUCMIC'!H$1</f>
        <v>26.505009016013258</v>
      </c>
      <c r="I95">
        <f>'PK parameters (simulated)'!$F94/'PK PD AUCMIC'!I$1</f>
        <v>13.252504508006629</v>
      </c>
      <c r="J95">
        <f>'PK parameters (simulated)'!$F94/'PK PD AUCMIC'!J$1</f>
        <v>6.626252254003314</v>
      </c>
      <c r="M95">
        <f t="shared" si="26"/>
        <v>450</v>
      </c>
      <c r="N95" s="3">
        <f t="shared" si="16"/>
        <v>0.1875</v>
      </c>
      <c r="O95" s="6">
        <f>COUNTIF($B$5:$B$204,"&gt;450")</f>
        <v>200</v>
      </c>
      <c r="P95" s="6">
        <f>COUNTIF($C$5:$C$204,"&gt;450")</f>
        <v>200</v>
      </c>
      <c r="Q95" s="6">
        <f>COUNTIF($D$5:$D$204,"&gt;450")</f>
        <v>35</v>
      </c>
      <c r="R95" s="6">
        <f>COUNTIF($E$5:$E$204,"&gt;450")</f>
        <v>0</v>
      </c>
      <c r="S95" s="6">
        <f>COUNTIF($F$5:$F$204,"&gt;450")</f>
        <v>0</v>
      </c>
      <c r="T95" s="6">
        <f>COUNTIF($G$5:$G$204,"&gt;450")</f>
        <v>0</v>
      </c>
      <c r="U95" s="6">
        <f>COUNTIF($H$5:$H$204,"&gt;450")</f>
        <v>0</v>
      </c>
      <c r="V95" s="6">
        <f>COUNTIF($I$5:$I$204,"&gt;450")</f>
        <v>0</v>
      </c>
      <c r="W95" s="6">
        <f>COUNTIF($J$5:$J$204,"&gt;450")</f>
        <v>0</v>
      </c>
      <c r="Z95">
        <f t="shared" si="17"/>
        <v>0</v>
      </c>
      <c r="AA95">
        <f t="shared" si="18"/>
        <v>20</v>
      </c>
      <c r="AB95">
        <f t="shared" si="19"/>
        <v>17.5</v>
      </c>
      <c r="AC95">
        <f t="shared" si="20"/>
        <v>0</v>
      </c>
      <c r="AD95">
        <f t="shared" si="21"/>
        <v>0</v>
      </c>
      <c r="AE95">
        <f t="shared" si="22"/>
        <v>0</v>
      </c>
      <c r="AF95">
        <f t="shared" si="23"/>
        <v>0</v>
      </c>
      <c r="AG95">
        <f t="shared" si="24"/>
        <v>0</v>
      </c>
      <c r="AH95">
        <f t="shared" si="25"/>
        <v>0</v>
      </c>
      <c r="AL95">
        <f>AL$2*NORMSDIST(((LN($M95*AL$1)-LN('balance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5">
        <f>AM$2*NORMSDIST(((LN($M95*AM$1)-LN('balance sheet'!$B$6)-'PK parameters (simulated)'!$D$3+'PK parameters (simulated)'!$A$3))/SQRT('PK parameters (simulated)'!$A$2*'PK parameters (simulated)'!$A$2+'PK parameters (simulated)'!$D$2*'PK parameters (simulated)'!$D$2))</f>
        <v>0.0014423716487340977</v>
      </c>
      <c r="AN95">
        <f>AN$2*NORMSDIST(((LN($M95*AN$1)-LN('balance sheet'!$B$6)-'PK parameters (simulated)'!$D$3+'PK parameters (simulated)'!$A$3))/SQRT('PK parameters (simulated)'!$A$2*'PK parameters (simulated)'!$A$2+'PK parameters (simulated)'!$D$2*'PK parameters (simulated)'!$D$2))</f>
        <v>0.4132347285606501</v>
      </c>
      <c r="AO95">
        <f>AO$2*NORMSDIST(((LN($M95*AO$1)-LN('balance sheet'!$B$6)-'PK parameters (simulated)'!$D$3+'PK parameters (simulated)'!$A$3))/SQRT('PK parameters (simulated)'!$A$2*'PK parameters (simulated)'!$A$2+'PK parameters (simulated)'!$D$2*'PK parameters (simulated)'!$D$2))</f>
        <v>0.2999928276051873</v>
      </c>
      <c r="AP95">
        <f>AP$2*NORMSDIST(((LN($M95*AP$1)-LN('balance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5">
        <f>AQ$2*NORMSDIST(((LN($M95*AQ$1)-LN('balance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5">
        <f>AR$2*NORMSDIST(((LN($M95*AR$1)-LN('balance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5">
        <f>AS$2*NORMSDIST(((LN($M95*AS$1)-LN('balance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5">
        <f>AT$2*NORMSDIST(((LN($M95*AT$1)-LN('balance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5">
        <f t="shared" si="27"/>
        <v>0.18533007218542852</v>
      </c>
    </row>
    <row r="96" spans="2:47" ht="12.75">
      <c r="B96">
        <f>'PK parameters (simulated)'!$F95/'PK PD AUCMIC'!B$1</f>
        <v>1229.4250645725133</v>
      </c>
      <c r="C96">
        <f>'PK parameters (simulated)'!$F95/'PK PD AUCMIC'!C$1</f>
        <v>614.7125322862566</v>
      </c>
      <c r="D96">
        <f>'PK parameters (simulated)'!$F95/'PK PD AUCMIC'!D$1</f>
        <v>307.3562661431283</v>
      </c>
      <c r="E96">
        <f>'PK parameters (simulated)'!$F95/'PK PD AUCMIC'!E$1</f>
        <v>153.67813307156416</v>
      </c>
      <c r="F96">
        <f>'PK parameters (simulated)'!$F95/'PK PD AUCMIC'!F$1</f>
        <v>76.83906653578208</v>
      </c>
      <c r="G96">
        <f>'PK parameters (simulated)'!$F95/'PK PD AUCMIC'!G$1</f>
        <v>38.41953326789104</v>
      </c>
      <c r="H96">
        <f>'PK parameters (simulated)'!$F95/'PK PD AUCMIC'!H$1</f>
        <v>19.20976663394552</v>
      </c>
      <c r="I96">
        <f>'PK parameters (simulated)'!$F95/'PK PD AUCMIC'!I$1</f>
        <v>9.60488331697276</v>
      </c>
      <c r="J96">
        <f>'PK parameters (simulated)'!$F95/'PK PD AUCMIC'!J$1</f>
        <v>4.80244165848638</v>
      </c>
      <c r="M96">
        <f t="shared" si="26"/>
        <v>455</v>
      </c>
      <c r="N96" s="3">
        <f t="shared" si="16"/>
        <v>0.175</v>
      </c>
      <c r="O96" s="6">
        <f>COUNTIF($B$5:$B$204,"&gt;455")</f>
        <v>200</v>
      </c>
      <c r="P96" s="6">
        <f>COUNTIF($C$5:$C$204,"&gt;455")</f>
        <v>200</v>
      </c>
      <c r="Q96" s="6">
        <f>COUNTIF($D$5:$D$204,"&gt;455")</f>
        <v>30</v>
      </c>
      <c r="R96" s="6">
        <f>COUNTIF($E$5:$E$204,"&gt;455")</f>
        <v>0</v>
      </c>
      <c r="S96" s="6">
        <f>COUNTIF($F$5:$F$204,"&gt;455")</f>
        <v>0</v>
      </c>
      <c r="T96" s="6">
        <f>COUNTIF($G$5:$G$204,"&gt;455")</f>
        <v>0</v>
      </c>
      <c r="U96" s="6">
        <f>COUNTIF($H$5:$H$204,"&gt;455")</f>
        <v>0</v>
      </c>
      <c r="V96" s="6">
        <f>COUNTIF($I$5:$I$204,"&gt;455")</f>
        <v>0</v>
      </c>
      <c r="W96" s="6">
        <f>COUNTIF($J$5:$J$204,"&gt;455")</f>
        <v>0</v>
      </c>
      <c r="Z96">
        <f t="shared" si="17"/>
        <v>0</v>
      </c>
      <c r="AA96">
        <f t="shared" si="18"/>
        <v>20</v>
      </c>
      <c r="AB96">
        <f t="shared" si="19"/>
        <v>15</v>
      </c>
      <c r="AC96">
        <f t="shared" si="20"/>
        <v>0</v>
      </c>
      <c r="AD96">
        <f t="shared" si="21"/>
        <v>0</v>
      </c>
      <c r="AE96">
        <f t="shared" si="22"/>
        <v>0</v>
      </c>
      <c r="AF96">
        <f t="shared" si="23"/>
        <v>0</v>
      </c>
      <c r="AG96">
        <f t="shared" si="24"/>
        <v>0</v>
      </c>
      <c r="AH96">
        <f t="shared" si="25"/>
        <v>0</v>
      </c>
      <c r="AL96">
        <f>AL$2*NORMSDIST(((LN($M96*AL$1)-LN('balance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6">
        <f>AM$2*NORMSDIST(((LN($M96*AM$1)-LN('balance sheet'!$B$6)-'PK parameters (simulated)'!$D$3+'PK parameters (simulated)'!$A$3))/SQRT('PK parameters (simulated)'!$A$2*'PK parameters (simulated)'!$A$2+'PK parameters (simulated)'!$D$2*'PK parameters (simulated)'!$D$2))</f>
        <v>0.001635054898322963</v>
      </c>
      <c r="AN96">
        <f>AN$2*NORMSDIST(((LN($M96*AN$1)-LN('balance sheet'!$B$6)-'PK parameters (simulated)'!$D$3+'PK parameters (simulated)'!$A$3))/SQRT('PK parameters (simulated)'!$A$2*'PK parameters (simulated)'!$A$2+'PK parameters (simulated)'!$D$2*'PK parameters (simulated)'!$D$2))</f>
        <v>0.4194731113676784</v>
      </c>
      <c r="AO96">
        <f>AO$2*NORMSDIST(((LN($M96*AO$1)-LN('balance sheet'!$B$6)-'PK parameters (simulated)'!$D$3+'PK parameters (simulated)'!$A$3))/SQRT('PK parameters (simulated)'!$A$2*'PK parameters (simulated)'!$A$2+'PK parameters (simulated)'!$D$2*'PK parameters (simulated)'!$D$2))</f>
        <v>0.29999421434956763</v>
      </c>
      <c r="AP96">
        <f>AP$2*NORMSDIST(((LN($M96*AP$1)-LN('balance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6">
        <f>AQ$2*NORMSDIST(((LN($M96*AQ$1)-LN('balance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6">
        <f>AR$2*NORMSDIST(((LN($M96*AR$1)-LN('balance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6">
        <f>AS$2*NORMSDIST(((LN($M96*AS$1)-LN('balance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6">
        <f>AT$2*NORMSDIST(((LN($M96*AT$1)-LN('balance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6">
        <f t="shared" si="27"/>
        <v>0.17889761938443105</v>
      </c>
    </row>
    <row r="97" spans="2:47" ht="12.75">
      <c r="B97">
        <f>'PK parameters (simulated)'!$F96/'PK PD AUCMIC'!B$1</f>
        <v>1185.443906629821</v>
      </c>
      <c r="C97">
        <f>'PK parameters (simulated)'!$F96/'PK PD AUCMIC'!C$1</f>
        <v>592.7219533149105</v>
      </c>
      <c r="D97">
        <f>'PK parameters (simulated)'!$F96/'PK PD AUCMIC'!D$1</f>
        <v>296.36097665745524</v>
      </c>
      <c r="E97">
        <f>'PK parameters (simulated)'!$F96/'PK PD AUCMIC'!E$1</f>
        <v>148.18048832872762</v>
      </c>
      <c r="F97">
        <f>'PK parameters (simulated)'!$F96/'PK PD AUCMIC'!F$1</f>
        <v>74.09024416436381</v>
      </c>
      <c r="G97">
        <f>'PK parameters (simulated)'!$F96/'PK PD AUCMIC'!G$1</f>
        <v>37.045122082181905</v>
      </c>
      <c r="H97">
        <f>'PK parameters (simulated)'!$F96/'PK PD AUCMIC'!H$1</f>
        <v>18.522561041090952</v>
      </c>
      <c r="I97">
        <f>'PK parameters (simulated)'!$F96/'PK PD AUCMIC'!I$1</f>
        <v>9.261280520545476</v>
      </c>
      <c r="J97">
        <f>'PK parameters (simulated)'!$F96/'PK PD AUCMIC'!J$1</f>
        <v>4.630640260272738</v>
      </c>
      <c r="M97">
        <f t="shared" si="26"/>
        <v>460</v>
      </c>
      <c r="N97" s="3">
        <f t="shared" si="16"/>
        <v>0.1675</v>
      </c>
      <c r="O97" s="6">
        <f>COUNTIF($B$5:$B$204,"&gt;460")</f>
        <v>200</v>
      </c>
      <c r="P97" s="6">
        <f>COUNTIF($C$5:$C$204,"&gt;460")</f>
        <v>200</v>
      </c>
      <c r="Q97" s="6">
        <f>COUNTIF($D$5:$D$204,"&gt;460")</f>
        <v>27</v>
      </c>
      <c r="R97" s="6">
        <f>COUNTIF($E$5:$E$204,"&gt;460")</f>
        <v>0</v>
      </c>
      <c r="S97" s="6">
        <f>COUNTIF($F$5:$F$204,"&gt;460")</f>
        <v>0</v>
      </c>
      <c r="T97" s="6">
        <f>COUNTIF($G$5:$G$204,"&gt;460")</f>
        <v>0</v>
      </c>
      <c r="U97" s="6">
        <f>COUNTIF($H$5:$H$204,"&gt;460")</f>
        <v>0</v>
      </c>
      <c r="V97" s="6">
        <f>COUNTIF($I$5:$I$204,"&gt;460")</f>
        <v>0</v>
      </c>
      <c r="W97" s="6">
        <f>COUNTIF($J$5:$J$204,"&gt;460")</f>
        <v>0</v>
      </c>
      <c r="Z97">
        <f t="shared" si="17"/>
        <v>0</v>
      </c>
      <c r="AA97">
        <f t="shared" si="18"/>
        <v>20</v>
      </c>
      <c r="AB97">
        <f t="shared" si="19"/>
        <v>13.5</v>
      </c>
      <c r="AC97">
        <f t="shared" si="20"/>
        <v>0</v>
      </c>
      <c r="AD97">
        <f t="shared" si="21"/>
        <v>0</v>
      </c>
      <c r="AE97">
        <f t="shared" si="22"/>
        <v>0</v>
      </c>
      <c r="AF97">
        <f t="shared" si="23"/>
        <v>0</v>
      </c>
      <c r="AG97">
        <f t="shared" si="24"/>
        <v>0</v>
      </c>
      <c r="AH97">
        <f t="shared" si="25"/>
        <v>0</v>
      </c>
      <c r="AL97">
        <f>AL$2*NORMSDIST(((LN($M97*AL$1)-LN('balance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7">
        <f>AM$2*NORMSDIST(((LN($M97*AM$1)-LN('balance sheet'!$B$6)-'PK parameters (simulated)'!$D$3+'PK parameters (simulated)'!$A$3))/SQRT('PK parameters (simulated)'!$A$2*'PK parameters (simulated)'!$A$2+'PK parameters (simulated)'!$D$2*'PK parameters (simulated)'!$D$2))</f>
        <v>0.0018469054465039215</v>
      </c>
      <c r="AN97">
        <f>AN$2*NORMSDIST(((LN($M97*AN$1)-LN('balance sheet'!$B$6)-'PK parameters (simulated)'!$D$3+'PK parameters (simulated)'!$A$3))/SQRT('PK parameters (simulated)'!$A$2*'PK parameters (simulated)'!$A$2+'PK parameters (simulated)'!$D$2*'PK parameters (simulated)'!$D$2))</f>
        <v>0.42534794911585583</v>
      </c>
      <c r="AO97">
        <f>AO$2*NORMSDIST(((LN($M97*AO$1)-LN('balance sheet'!$B$6)-'PK parameters (simulated)'!$D$3+'PK parameters (simulated)'!$A$3))/SQRT('PK parameters (simulated)'!$A$2*'PK parameters (simulated)'!$A$2+'PK parameters (simulated)'!$D$2*'PK parameters (simulated)'!$D$2))</f>
        <v>0.2999953328969752</v>
      </c>
      <c r="AP97">
        <f>AP$2*NORMSDIST(((LN($M97*AP$1)-LN('balance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7">
        <f>AQ$2*NORMSDIST(((LN($M97*AQ$1)-LN('balance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7">
        <f>AR$2*NORMSDIST(((LN($M97*AR$1)-LN('balance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7">
        <f>AS$2*NORMSDIST(((LN($M97*AS$1)-LN('balance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7">
        <f>AT$2*NORMSDIST(((LN($M97*AT$1)-LN('balance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7">
        <f t="shared" si="27"/>
        <v>0.17280981254066508</v>
      </c>
    </row>
    <row r="98" spans="2:47" ht="12.75">
      <c r="B98">
        <f>'PK parameters (simulated)'!$F97/'PK PD AUCMIC'!B$1</f>
        <v>1754.050405580211</v>
      </c>
      <c r="C98">
        <f>'PK parameters (simulated)'!$F97/'PK PD AUCMIC'!C$1</f>
        <v>877.0252027901055</v>
      </c>
      <c r="D98">
        <f>'PK parameters (simulated)'!$F97/'PK PD AUCMIC'!D$1</f>
        <v>438.51260139505274</v>
      </c>
      <c r="E98">
        <f>'PK parameters (simulated)'!$F97/'PK PD AUCMIC'!E$1</f>
        <v>219.25630069752637</v>
      </c>
      <c r="F98">
        <f>'PK parameters (simulated)'!$F97/'PK PD AUCMIC'!F$1</f>
        <v>109.62815034876319</v>
      </c>
      <c r="G98">
        <f>'PK parameters (simulated)'!$F97/'PK PD AUCMIC'!G$1</f>
        <v>54.81407517438159</v>
      </c>
      <c r="H98">
        <f>'PK parameters (simulated)'!$F97/'PK PD AUCMIC'!H$1</f>
        <v>27.407037587190796</v>
      </c>
      <c r="I98">
        <f>'PK parameters (simulated)'!$F97/'PK PD AUCMIC'!I$1</f>
        <v>13.703518793595398</v>
      </c>
      <c r="J98">
        <f>'PK parameters (simulated)'!$F97/'PK PD AUCMIC'!J$1</f>
        <v>6.851759396797699</v>
      </c>
      <c r="M98">
        <f t="shared" si="26"/>
        <v>465</v>
      </c>
      <c r="N98" s="3">
        <f t="shared" si="16"/>
        <v>0.16</v>
      </c>
      <c r="O98" s="6">
        <f>COUNTIF($B$5:$B$204,"&gt;465")</f>
        <v>200</v>
      </c>
      <c r="P98" s="6">
        <f>COUNTIF($C$5:$C$204,"&gt;465")</f>
        <v>200</v>
      </c>
      <c r="Q98" s="6">
        <f>COUNTIF($D$5:$D$204,"&gt;465")</f>
        <v>24</v>
      </c>
      <c r="R98" s="6">
        <f>COUNTIF($E$5:$E$204,"&gt;465")</f>
        <v>0</v>
      </c>
      <c r="S98" s="6">
        <f>COUNTIF($F$5:$F$204,"&gt;465")</f>
        <v>0</v>
      </c>
      <c r="T98" s="6">
        <f>COUNTIF($G$5:$G$204,"&gt;465")</f>
        <v>0</v>
      </c>
      <c r="U98" s="6">
        <f>COUNTIF($H$5:$H$204,"&gt;465")</f>
        <v>0</v>
      </c>
      <c r="V98" s="6">
        <f>COUNTIF($I$5:$I$204,"&gt;465")</f>
        <v>0</v>
      </c>
      <c r="W98" s="6">
        <f>COUNTIF($J$5:$J$204,"&gt;465")</f>
        <v>0</v>
      </c>
      <c r="Z98">
        <f t="shared" si="17"/>
        <v>0</v>
      </c>
      <c r="AA98">
        <f t="shared" si="18"/>
        <v>20</v>
      </c>
      <c r="AB98">
        <f t="shared" si="19"/>
        <v>12</v>
      </c>
      <c r="AC98">
        <f t="shared" si="20"/>
        <v>0</v>
      </c>
      <c r="AD98">
        <f t="shared" si="21"/>
        <v>0</v>
      </c>
      <c r="AE98">
        <f t="shared" si="22"/>
        <v>0</v>
      </c>
      <c r="AF98">
        <f t="shared" si="23"/>
        <v>0</v>
      </c>
      <c r="AG98">
        <f t="shared" si="24"/>
        <v>0</v>
      </c>
      <c r="AH98">
        <f t="shared" si="25"/>
        <v>0</v>
      </c>
      <c r="AL98">
        <f>AL$2*NORMSDIST(((LN($M98*AL$1)-LN('balance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8">
        <f>AM$2*NORMSDIST(((LN($M98*AM$1)-LN('balance sheet'!$B$6)-'PK parameters (simulated)'!$D$3+'PK parameters (simulated)'!$A$3))/SQRT('PK parameters (simulated)'!$A$2*'PK parameters (simulated)'!$A$2+'PK parameters (simulated)'!$D$2*'PK parameters (simulated)'!$D$2))</f>
        <v>0.0020790287984051472</v>
      </c>
      <c r="AN98">
        <f>AN$2*NORMSDIST(((LN($M98*AN$1)-LN('balance sheet'!$B$6)-'PK parameters (simulated)'!$D$3+'PK parameters (simulated)'!$A$3))/SQRT('PK parameters (simulated)'!$A$2*'PK parameters (simulated)'!$A$2+'PK parameters (simulated)'!$D$2*'PK parameters (simulated)'!$D$2))</f>
        <v>0.4308706806223096</v>
      </c>
      <c r="AO98">
        <f>AO$2*NORMSDIST(((LN($M98*AO$1)-LN('balance sheet'!$B$6)-'PK parameters (simulated)'!$D$3+'PK parameters (simulated)'!$A$3))/SQRT('PK parameters (simulated)'!$A$2*'PK parameters (simulated)'!$A$2+'PK parameters (simulated)'!$D$2*'PK parameters (simulated)'!$D$2))</f>
        <v>0.29999623504596473</v>
      </c>
      <c r="AP98">
        <f>AP$2*NORMSDIST(((LN($M98*AP$1)-LN('balance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8">
        <f>AQ$2*NORMSDIST(((LN($M98*AQ$1)-LN('balance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8">
        <f>AR$2*NORMSDIST(((LN($M98*AR$1)-LN('balance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8">
        <f>AS$2*NORMSDIST(((LN($M98*AS$1)-LN('balance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8">
        <f>AT$2*NORMSDIST(((LN($M98*AT$1)-LN('balance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8">
        <f t="shared" si="27"/>
        <v>0.16705405553332053</v>
      </c>
    </row>
    <row r="99" spans="2:47" ht="12.75">
      <c r="B99">
        <f>'PK parameters (simulated)'!$F98/'PK PD AUCMIC'!B$1</f>
        <v>1790.8859177620984</v>
      </c>
      <c r="C99">
        <f>'PK parameters (simulated)'!$F98/'PK PD AUCMIC'!C$1</f>
        <v>895.4429588810492</v>
      </c>
      <c r="D99">
        <f>'PK parameters (simulated)'!$F98/'PK PD AUCMIC'!D$1</f>
        <v>447.7214794405246</v>
      </c>
      <c r="E99">
        <f>'PK parameters (simulated)'!$F98/'PK PD AUCMIC'!E$1</f>
        <v>223.8607397202623</v>
      </c>
      <c r="F99">
        <f>'PK parameters (simulated)'!$F98/'PK PD AUCMIC'!F$1</f>
        <v>111.93036986013115</v>
      </c>
      <c r="G99">
        <f>'PK parameters (simulated)'!$F98/'PK PD AUCMIC'!G$1</f>
        <v>55.965184930065575</v>
      </c>
      <c r="H99">
        <f>'PK parameters (simulated)'!$F98/'PK PD AUCMIC'!H$1</f>
        <v>27.982592465032788</v>
      </c>
      <c r="I99">
        <f>'PK parameters (simulated)'!$F98/'PK PD AUCMIC'!I$1</f>
        <v>13.991296232516394</v>
      </c>
      <c r="J99">
        <f>'PK parameters (simulated)'!$F98/'PK PD AUCMIC'!J$1</f>
        <v>6.995648116258197</v>
      </c>
      <c r="M99">
        <f t="shared" si="26"/>
        <v>470</v>
      </c>
      <c r="N99" s="3">
        <f t="shared" si="16"/>
        <v>0.1525</v>
      </c>
      <c r="O99" s="6">
        <f>COUNTIF($B$5:$B$204,"&gt;470")</f>
        <v>200</v>
      </c>
      <c r="P99" s="6">
        <f>COUNTIF($C$5:$C$204,"&gt;470")</f>
        <v>200</v>
      </c>
      <c r="Q99" s="6">
        <f>COUNTIF($D$5:$D$204,"&gt;470")</f>
        <v>21</v>
      </c>
      <c r="R99" s="6">
        <f>COUNTIF($E$5:$E$204,"&gt;470")</f>
        <v>0</v>
      </c>
      <c r="S99" s="6">
        <f>COUNTIF($F$5:$F$204,"&gt;470")</f>
        <v>0</v>
      </c>
      <c r="T99" s="6">
        <f>COUNTIF($G$5:$G$204,"&gt;470")</f>
        <v>0</v>
      </c>
      <c r="U99" s="6">
        <f>COUNTIF($H$5:$H$204,"&gt;470")</f>
        <v>0</v>
      </c>
      <c r="V99" s="6">
        <f>COUNTIF($I$5:$I$204,"&gt;470")</f>
        <v>0</v>
      </c>
      <c r="W99" s="6">
        <f>COUNTIF($J$5:$J$204,"&gt;470")</f>
        <v>0</v>
      </c>
      <c r="Z99">
        <f t="shared" si="17"/>
        <v>0</v>
      </c>
      <c r="AA99">
        <f t="shared" si="18"/>
        <v>20</v>
      </c>
      <c r="AB99">
        <f t="shared" si="19"/>
        <v>10.5</v>
      </c>
      <c r="AC99">
        <f t="shared" si="20"/>
        <v>0</v>
      </c>
      <c r="AD99">
        <f t="shared" si="21"/>
        <v>0</v>
      </c>
      <c r="AE99">
        <f t="shared" si="22"/>
        <v>0</v>
      </c>
      <c r="AF99">
        <f t="shared" si="23"/>
        <v>0</v>
      </c>
      <c r="AG99">
        <f t="shared" si="24"/>
        <v>0</v>
      </c>
      <c r="AH99">
        <f t="shared" si="25"/>
        <v>0</v>
      </c>
      <c r="AL99">
        <f>AL$2*NORMSDIST(((LN($M99*AL$1)-LN('balance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99">
        <f>AM$2*NORMSDIST(((LN($M99*AM$1)-LN('balance sheet'!$B$6)-'PK parameters (simulated)'!$D$3+'PK parameters (simulated)'!$A$3))/SQRT('PK parameters (simulated)'!$A$2*'PK parameters (simulated)'!$A$2+'PK parameters (simulated)'!$D$2*'PK parameters (simulated)'!$D$2))</f>
        <v>0.0023325154235145475</v>
      </c>
      <c r="AN99">
        <f>AN$2*NORMSDIST(((LN($M99*AN$1)-LN('balance sheet'!$B$6)-'PK parameters (simulated)'!$D$3+'PK parameters (simulated)'!$A$3))/SQRT('PK parameters (simulated)'!$A$2*'PK parameters (simulated)'!$A$2+'PK parameters (simulated)'!$D$2*'PK parameters (simulated)'!$D$2))</f>
        <v>0.43605359295461876</v>
      </c>
      <c r="AO99">
        <f>AO$2*NORMSDIST(((LN($M99*AO$1)-LN('balance sheet'!$B$6)-'PK parameters (simulated)'!$D$3+'PK parameters (simulated)'!$A$3))/SQRT('PK parameters (simulated)'!$A$2*'PK parameters (simulated)'!$A$2+'PK parameters (simulated)'!$D$2*'PK parameters (simulated)'!$D$2))</f>
        <v>0.299996962624701</v>
      </c>
      <c r="AP99">
        <f>AP$2*NORMSDIST(((LN($M99*AP$1)-LN('balance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99">
        <f>AQ$2*NORMSDIST(((LN($M99*AQ$1)-LN('balance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99">
        <f>AR$2*NORMSDIST(((LN($M99*AR$1)-LN('balance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99">
        <f>AS$2*NORMSDIST(((LN($M99*AS$1)-LN('balance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99">
        <f>AT$2*NORMSDIST(((LN($M99*AT$1)-LN('balance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99">
        <f t="shared" si="27"/>
        <v>0.16161692899716573</v>
      </c>
    </row>
    <row r="100" spans="2:47" ht="12.75">
      <c r="B100">
        <f>'PK parameters (simulated)'!$F99/'PK PD AUCMIC'!B$1</f>
        <v>2057.852426169661</v>
      </c>
      <c r="C100">
        <f>'PK parameters (simulated)'!$F99/'PK PD AUCMIC'!C$1</f>
        <v>1028.9262130848306</v>
      </c>
      <c r="D100">
        <f>'PK parameters (simulated)'!$F99/'PK PD AUCMIC'!D$1</f>
        <v>514.4631065424153</v>
      </c>
      <c r="E100">
        <f>'PK parameters (simulated)'!$F99/'PK PD AUCMIC'!E$1</f>
        <v>257.23155327120764</v>
      </c>
      <c r="F100">
        <f>'PK parameters (simulated)'!$F99/'PK PD AUCMIC'!F$1</f>
        <v>128.61577663560382</v>
      </c>
      <c r="G100">
        <f>'PK parameters (simulated)'!$F99/'PK PD AUCMIC'!G$1</f>
        <v>64.30788831780191</v>
      </c>
      <c r="H100">
        <f>'PK parameters (simulated)'!$F99/'PK PD AUCMIC'!H$1</f>
        <v>32.153944158900956</v>
      </c>
      <c r="I100">
        <f>'PK parameters (simulated)'!$F99/'PK PD AUCMIC'!I$1</f>
        <v>16.076972079450478</v>
      </c>
      <c r="J100">
        <f>'PK parameters (simulated)'!$F99/'PK PD AUCMIC'!J$1</f>
        <v>8.038486039725239</v>
      </c>
      <c r="M100">
        <f t="shared" si="26"/>
        <v>475</v>
      </c>
      <c r="N100" s="3">
        <f t="shared" si="16"/>
        <v>0.15</v>
      </c>
      <c r="O100" s="6">
        <f>COUNTIF($B$5:$B$204,"&gt;475")</f>
        <v>200</v>
      </c>
      <c r="P100" s="6">
        <f>COUNTIF($C$5:$C$204,"&gt;475")</f>
        <v>200</v>
      </c>
      <c r="Q100" s="6">
        <f>COUNTIF($D$5:$D$204,"&gt;475")</f>
        <v>20</v>
      </c>
      <c r="R100" s="6">
        <f>COUNTIF($E$5:$E$204,"&gt;475")</f>
        <v>0</v>
      </c>
      <c r="S100" s="6">
        <f>COUNTIF($F$5:$F$204,"&gt;475")</f>
        <v>0</v>
      </c>
      <c r="T100" s="6">
        <f>COUNTIF($G$5:$G$204,"&gt;475")</f>
        <v>0</v>
      </c>
      <c r="U100" s="6">
        <f>COUNTIF($H$5:$H$204,"&gt;475")</f>
        <v>0</v>
      </c>
      <c r="V100" s="6">
        <f>COUNTIF($I$5:$I$204,"&gt;475")</f>
        <v>0</v>
      </c>
      <c r="W100" s="6">
        <f>COUNTIF($J$5:$J$204,"&gt;475")</f>
        <v>0</v>
      </c>
      <c r="Z100">
        <f t="shared" si="17"/>
        <v>0</v>
      </c>
      <c r="AA100">
        <f t="shared" si="18"/>
        <v>20</v>
      </c>
      <c r="AB100">
        <f t="shared" si="19"/>
        <v>10</v>
      </c>
      <c r="AC100">
        <f t="shared" si="20"/>
        <v>0</v>
      </c>
      <c r="AD100">
        <f t="shared" si="21"/>
        <v>0</v>
      </c>
      <c r="AE100">
        <f t="shared" si="22"/>
        <v>0</v>
      </c>
      <c r="AF100">
        <f t="shared" si="23"/>
        <v>0</v>
      </c>
      <c r="AG100">
        <f t="shared" si="24"/>
        <v>0</v>
      </c>
      <c r="AH100">
        <f t="shared" si="25"/>
        <v>0</v>
      </c>
      <c r="AL100">
        <f>AL$2*NORMSDIST(((LN($M100*AL$1)-LN('balance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0">
        <f>AM$2*NORMSDIST(((LN($M100*AM$1)-LN('balance sheet'!$B$6)-'PK parameters (simulated)'!$D$3+'PK parameters (simulated)'!$A$3))/SQRT('PK parameters (simulated)'!$A$2*'PK parameters (simulated)'!$A$2+'PK parameters (simulated)'!$D$2*'PK parameters (simulated)'!$D$2))</f>
        <v>0.002608433393524079</v>
      </c>
      <c r="AN100">
        <f>AN$2*NORMSDIST(((LN($M100*AN$1)-LN('balance sheet'!$B$6)-'PK parameters (simulated)'!$D$3+'PK parameters (simulated)'!$A$3))/SQRT('PK parameters (simulated)'!$A$2*'PK parameters (simulated)'!$A$2+'PK parameters (simulated)'!$D$2*'PK parameters (simulated)'!$D$2))</f>
        <v>0.4409096327249638</v>
      </c>
      <c r="AO100">
        <f>AO$2*NORMSDIST(((LN($M100*AO$1)-LN('balance sheet'!$B$6)-'PK parameters (simulated)'!$D$3+'PK parameters (simulated)'!$A$3))/SQRT('PK parameters (simulated)'!$A$2*'PK parameters (simulated)'!$A$2+'PK parameters (simulated)'!$D$2*'PK parameters (simulated)'!$D$2))</f>
        <v>0.29999754939880346</v>
      </c>
      <c r="AP100">
        <f>AP$2*NORMSDIST(((LN($M100*AP$1)-LN('balance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0">
        <f>AQ$2*NORMSDIST(((LN($M100*AQ$1)-LN('balance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0">
        <f>AR$2*NORMSDIST(((LN($M100*AR$1)-LN('balance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0">
        <f>AS$2*NORMSDIST(((LN($M100*AS$1)-LN('balance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0">
        <f>AT$2*NORMSDIST(((LN($M100*AT$1)-LN('balance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0">
        <f t="shared" si="27"/>
        <v>0.15648438448270874</v>
      </c>
    </row>
    <row r="101" spans="2:47" ht="12.75">
      <c r="B101">
        <f>'PK parameters (simulated)'!$F100/'PK PD AUCMIC'!B$1</f>
        <v>1375.5352916273332</v>
      </c>
      <c r="C101">
        <f>'PK parameters (simulated)'!$F100/'PK PD AUCMIC'!C$1</f>
        <v>687.7676458136666</v>
      </c>
      <c r="D101">
        <f>'PK parameters (simulated)'!$F100/'PK PD AUCMIC'!D$1</f>
        <v>343.8838229068333</v>
      </c>
      <c r="E101">
        <f>'PK parameters (simulated)'!$F100/'PK PD AUCMIC'!E$1</f>
        <v>171.94191145341665</v>
      </c>
      <c r="F101">
        <f>'PK parameters (simulated)'!$F100/'PK PD AUCMIC'!F$1</f>
        <v>85.97095572670833</v>
      </c>
      <c r="G101">
        <f>'PK parameters (simulated)'!$F100/'PK PD AUCMIC'!G$1</f>
        <v>42.98547786335416</v>
      </c>
      <c r="H101">
        <f>'PK parameters (simulated)'!$F100/'PK PD AUCMIC'!H$1</f>
        <v>21.49273893167708</v>
      </c>
      <c r="I101">
        <f>'PK parameters (simulated)'!$F100/'PK PD AUCMIC'!I$1</f>
        <v>10.74636946583854</v>
      </c>
      <c r="J101">
        <f>'PK parameters (simulated)'!$F100/'PK PD AUCMIC'!J$1</f>
        <v>5.37318473291927</v>
      </c>
      <c r="M101">
        <f t="shared" si="26"/>
        <v>480</v>
      </c>
      <c r="N101" s="3">
        <f t="shared" si="16"/>
        <v>0.1475</v>
      </c>
      <c r="O101" s="6">
        <f>COUNTIF($B$5:$B$204,"&gt;480")</f>
        <v>200</v>
      </c>
      <c r="P101" s="6">
        <f>COUNTIF($C$5:$C$204,"&gt;480")</f>
        <v>200</v>
      </c>
      <c r="Q101" s="6">
        <f>COUNTIF($D$5:$D$204,"&gt;480")</f>
        <v>19</v>
      </c>
      <c r="R101" s="6">
        <f>COUNTIF($E$5:$E$204,"&gt;480")</f>
        <v>0</v>
      </c>
      <c r="S101" s="6">
        <f>COUNTIF($F$5:$F$204,"&gt;480")</f>
        <v>0</v>
      </c>
      <c r="T101" s="6">
        <f>COUNTIF($G$5:$G$204,"&gt;480")</f>
        <v>0</v>
      </c>
      <c r="U101" s="6">
        <f>COUNTIF($H$5:$H$204,"&gt;480")</f>
        <v>0</v>
      </c>
      <c r="V101" s="6">
        <f>COUNTIF($I$5:$I$204,"&gt;480")</f>
        <v>0</v>
      </c>
      <c r="W101" s="6">
        <f>COUNTIF($J$5:$J$204,"&gt;480")</f>
        <v>0</v>
      </c>
      <c r="Z101">
        <f t="shared" si="17"/>
        <v>0</v>
      </c>
      <c r="AA101">
        <f t="shared" si="18"/>
        <v>20</v>
      </c>
      <c r="AB101">
        <f t="shared" si="19"/>
        <v>9.5</v>
      </c>
      <c r="AC101">
        <f t="shared" si="20"/>
        <v>0</v>
      </c>
      <c r="AD101">
        <f t="shared" si="21"/>
        <v>0</v>
      </c>
      <c r="AE101">
        <f t="shared" si="22"/>
        <v>0</v>
      </c>
      <c r="AF101">
        <f t="shared" si="23"/>
        <v>0</v>
      </c>
      <c r="AG101">
        <f t="shared" si="24"/>
        <v>0</v>
      </c>
      <c r="AH101">
        <f t="shared" si="25"/>
        <v>0</v>
      </c>
      <c r="AL101">
        <f>AL$2*NORMSDIST(((LN($M101*AL$1)-LN('balance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1">
        <f>AM$2*NORMSDIST(((LN($M101*AM$1)-LN('balance sheet'!$B$6)-'PK parameters (simulated)'!$D$3+'PK parameters (simulated)'!$A$3))/SQRT('PK parameters (simulated)'!$A$2*'PK parameters (simulated)'!$A$2+'PK parameters (simulated)'!$D$2*'PK parameters (simulated)'!$D$2))</f>
        <v>0.002907821019896595</v>
      </c>
      <c r="AN101">
        <f>AN$2*NORMSDIST(((LN($M101*AN$1)-LN('balance sheet'!$B$6)-'PK parameters (simulated)'!$D$3+'PK parameters (simulated)'!$A$3))/SQRT('PK parameters (simulated)'!$A$2*'PK parameters (simulated)'!$A$2+'PK parameters (simulated)'!$D$2*'PK parameters (simulated)'!$D$2))</f>
        <v>0.4454522331612328</v>
      </c>
      <c r="AO101">
        <f>AO$2*NORMSDIST(((LN($M101*AO$1)-LN('balance sheet'!$B$6)-'PK parameters (simulated)'!$D$3+'PK parameters (simulated)'!$A$3))/SQRT('PK parameters (simulated)'!$A$2*'PK parameters (simulated)'!$A$2+'PK parameters (simulated)'!$D$2*'PK parameters (simulated)'!$D$2))</f>
        <v>0.2999980226174486</v>
      </c>
      <c r="AP101">
        <f>AP$2*NORMSDIST(((LN($M101*AP$1)-LN('balance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1">
        <f>AQ$2*NORMSDIST(((LN($M101*AQ$1)-LN('balance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1">
        <f>AR$2*NORMSDIST(((LN($M101*AR$1)-LN('balance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1">
        <f>AS$2*NORMSDIST(((LN($M101*AS$1)-LN('balance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1">
        <f>AT$2*NORMSDIST(((LN($M101*AT$1)-LN('balance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1">
        <f t="shared" si="27"/>
        <v>0.151641923201422</v>
      </c>
    </row>
    <row r="102" spans="2:47" ht="12.75">
      <c r="B102">
        <f>'PK parameters (simulated)'!$F101/'PK PD AUCMIC'!B$1</f>
        <v>1254.7809260233207</v>
      </c>
      <c r="C102">
        <f>'PK parameters (simulated)'!$F101/'PK PD AUCMIC'!C$1</f>
        <v>627.3904630116604</v>
      </c>
      <c r="D102">
        <f>'PK parameters (simulated)'!$F101/'PK PD AUCMIC'!D$1</f>
        <v>313.6952315058302</v>
      </c>
      <c r="E102">
        <f>'PK parameters (simulated)'!$F101/'PK PD AUCMIC'!E$1</f>
        <v>156.8476157529151</v>
      </c>
      <c r="F102">
        <f>'PK parameters (simulated)'!$F101/'PK PD AUCMIC'!F$1</f>
        <v>78.42380787645754</v>
      </c>
      <c r="G102">
        <f>'PK parameters (simulated)'!$F101/'PK PD AUCMIC'!G$1</f>
        <v>39.21190393822877</v>
      </c>
      <c r="H102">
        <f>'PK parameters (simulated)'!$F101/'PK PD AUCMIC'!H$1</f>
        <v>19.605951969114386</v>
      </c>
      <c r="I102">
        <f>'PK parameters (simulated)'!$F101/'PK PD AUCMIC'!I$1</f>
        <v>9.802975984557193</v>
      </c>
      <c r="J102">
        <f>'PK parameters (simulated)'!$F101/'PK PD AUCMIC'!J$1</f>
        <v>4.9014879922785966</v>
      </c>
      <c r="M102">
        <f t="shared" si="26"/>
        <v>485</v>
      </c>
      <c r="N102" s="3">
        <f t="shared" si="16"/>
        <v>0.14450000000000002</v>
      </c>
      <c r="O102" s="6">
        <f>COUNTIF($B$5:$B$204,"&gt;485")</f>
        <v>200</v>
      </c>
      <c r="P102" s="6">
        <f>COUNTIF($C$5:$C$204,"&gt;485")</f>
        <v>199</v>
      </c>
      <c r="Q102" s="6">
        <f>COUNTIF($D$5:$D$204,"&gt;485")</f>
        <v>18</v>
      </c>
      <c r="R102" s="6">
        <f>COUNTIF($E$5:$E$204,"&gt;485")</f>
        <v>0</v>
      </c>
      <c r="S102" s="6">
        <f>COUNTIF($F$5:$F$204,"&gt;485")</f>
        <v>0</v>
      </c>
      <c r="T102" s="6">
        <f>COUNTIF($G$5:$G$204,"&gt;485")</f>
        <v>0</v>
      </c>
      <c r="U102" s="6">
        <f>COUNTIF($H$5:$H$204,"&gt;485")</f>
        <v>0</v>
      </c>
      <c r="V102" s="6">
        <f>COUNTIF($I$5:$I$204,"&gt;485")</f>
        <v>0</v>
      </c>
      <c r="W102" s="6">
        <f>COUNTIF($J$5:$J$204,"&gt;485")</f>
        <v>0</v>
      </c>
      <c r="Z102">
        <f t="shared" si="17"/>
        <v>0</v>
      </c>
      <c r="AA102">
        <f t="shared" si="18"/>
        <v>19.900000000000002</v>
      </c>
      <c r="AB102">
        <f t="shared" si="19"/>
        <v>9</v>
      </c>
      <c r="AC102">
        <f t="shared" si="20"/>
        <v>0</v>
      </c>
      <c r="AD102">
        <f t="shared" si="21"/>
        <v>0</v>
      </c>
      <c r="AE102">
        <f t="shared" si="22"/>
        <v>0</v>
      </c>
      <c r="AF102">
        <f t="shared" si="23"/>
        <v>0</v>
      </c>
      <c r="AG102">
        <f t="shared" si="24"/>
        <v>0</v>
      </c>
      <c r="AH102">
        <f t="shared" si="25"/>
        <v>0</v>
      </c>
      <c r="AL102">
        <f>AL$2*NORMSDIST(((LN($M102*AL$1)-LN('balance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2">
        <f>AM$2*NORMSDIST(((LN($M102*AM$1)-LN('balance sheet'!$B$6)-'PK parameters (simulated)'!$D$3+'PK parameters (simulated)'!$A$3))/SQRT('PK parameters (simulated)'!$A$2*'PK parameters (simulated)'!$A$2+'PK parameters (simulated)'!$D$2*'PK parameters (simulated)'!$D$2))</f>
        <v>0.0032316795674412037</v>
      </c>
      <c r="AN102">
        <f>AN$2*NORMSDIST(((LN($M102*AN$1)-LN('balance sheet'!$B$6)-'PK parameters (simulated)'!$D$3+'PK parameters (simulated)'!$A$3))/SQRT('PK parameters (simulated)'!$A$2*'PK parameters (simulated)'!$A$2+'PK parameters (simulated)'!$D$2*'PK parameters (simulated)'!$D$2))</f>
        <v>0.4496951571357538</v>
      </c>
      <c r="AO102">
        <f>AO$2*NORMSDIST(((LN($M102*AO$1)-LN('balance sheet'!$B$6)-'PK parameters (simulated)'!$D$3+'PK parameters (simulated)'!$A$3))/SQRT('PK parameters (simulated)'!$A$2*'PK parameters (simulated)'!$A$2+'PK parameters (simulated)'!$D$2*'PK parameters (simulated)'!$D$2))</f>
        <v>0.29999840426539914</v>
      </c>
      <c r="AP102">
        <f>AP$2*NORMSDIST(((LN($M102*AP$1)-LN('balance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2">
        <f>AQ$2*NORMSDIST(((LN($M102*AQ$1)-LN('balance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2">
        <f>AR$2*NORMSDIST(((LN($M102*AR$1)-LN('balance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2">
        <f>AS$2*NORMSDIST(((LN($M102*AS$1)-LN('balance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2">
        <f>AT$2*NORMSDIST(((LN($M102*AT$1)-LN('balance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2">
        <f t="shared" si="27"/>
        <v>0.14707475903140588</v>
      </c>
    </row>
    <row r="103" spans="2:47" ht="12.75">
      <c r="B103">
        <f>'PK parameters (simulated)'!$F102/'PK PD AUCMIC'!B$1</f>
        <v>1182.8421594808492</v>
      </c>
      <c r="C103">
        <f>'PK parameters (simulated)'!$F102/'PK PD AUCMIC'!C$1</f>
        <v>591.4210797404246</v>
      </c>
      <c r="D103">
        <f>'PK parameters (simulated)'!$F102/'PK PD AUCMIC'!D$1</f>
        <v>295.7105398702123</v>
      </c>
      <c r="E103">
        <f>'PK parameters (simulated)'!$F102/'PK PD AUCMIC'!E$1</f>
        <v>147.85526993510615</v>
      </c>
      <c r="F103">
        <f>'PK parameters (simulated)'!$F102/'PK PD AUCMIC'!F$1</f>
        <v>73.92763496755308</v>
      </c>
      <c r="G103">
        <f>'PK parameters (simulated)'!$F102/'PK PD AUCMIC'!G$1</f>
        <v>36.96381748377654</v>
      </c>
      <c r="H103">
        <f>'PK parameters (simulated)'!$F102/'PK PD AUCMIC'!H$1</f>
        <v>18.48190874188827</v>
      </c>
      <c r="I103">
        <f>'PK parameters (simulated)'!$F102/'PK PD AUCMIC'!I$1</f>
        <v>9.240954370944134</v>
      </c>
      <c r="J103">
        <f>'PK parameters (simulated)'!$F102/'PK PD AUCMIC'!J$1</f>
        <v>4.620477185472067</v>
      </c>
      <c r="M103">
        <f t="shared" si="26"/>
        <v>490</v>
      </c>
      <c r="N103" s="3">
        <f t="shared" si="16"/>
        <v>0.136</v>
      </c>
      <c r="O103" s="6">
        <f>COUNTIF($B$5:$B$204,"&gt;490")</f>
        <v>200</v>
      </c>
      <c r="P103" s="6">
        <f>COUNTIF($C$5:$C$204,"&gt;490")</f>
        <v>197</v>
      </c>
      <c r="Q103" s="6">
        <f>COUNTIF($D$5:$D$204,"&gt;490")</f>
        <v>15</v>
      </c>
      <c r="R103" s="6">
        <f>COUNTIF($E$5:$E$204,"&gt;490")</f>
        <v>0</v>
      </c>
      <c r="S103" s="6">
        <f>COUNTIF($F$5:$F$204,"&gt;490")</f>
        <v>0</v>
      </c>
      <c r="T103" s="6">
        <f>COUNTIF($G$5:$G$204,"&gt;490")</f>
        <v>0</v>
      </c>
      <c r="U103" s="6">
        <f>COUNTIF($H$5:$H$204,"&gt;490")</f>
        <v>0</v>
      </c>
      <c r="V103" s="6">
        <f>COUNTIF($I$5:$I$204,"&gt;490")</f>
        <v>0</v>
      </c>
      <c r="W103" s="6">
        <f>COUNTIF($J$5:$J$204,"&gt;490")</f>
        <v>0</v>
      </c>
      <c r="Z103">
        <f t="shared" si="17"/>
        <v>0</v>
      </c>
      <c r="AA103">
        <f t="shared" si="18"/>
        <v>19.700000000000003</v>
      </c>
      <c r="AB103">
        <f t="shared" si="19"/>
        <v>7.5</v>
      </c>
      <c r="AC103">
        <f t="shared" si="20"/>
        <v>0</v>
      </c>
      <c r="AD103">
        <f t="shared" si="21"/>
        <v>0</v>
      </c>
      <c r="AE103">
        <f t="shared" si="22"/>
        <v>0</v>
      </c>
      <c r="AF103">
        <f t="shared" si="23"/>
        <v>0</v>
      </c>
      <c r="AG103">
        <f t="shared" si="24"/>
        <v>0</v>
      </c>
      <c r="AH103">
        <f t="shared" si="25"/>
        <v>0</v>
      </c>
      <c r="AL103">
        <f>AL$2*NORMSDIST(((LN($M103*AL$1)-LN('balance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3">
        <f>AM$2*NORMSDIST(((LN($M103*AM$1)-LN('balance sheet'!$B$6)-'PK parameters (simulated)'!$D$3+'PK parameters (simulated)'!$A$3))/SQRT('PK parameters (simulated)'!$A$2*'PK parameters (simulated)'!$A$2+'PK parameters (simulated)'!$D$2*'PK parameters (simulated)'!$D$2))</f>
        <v>0.003580966118528073</v>
      </c>
      <c r="AN103">
        <f>AN$2*NORMSDIST(((LN($M103*AN$1)-LN('balance sheet'!$B$6)-'PK parameters (simulated)'!$D$3+'PK parameters (simulated)'!$A$3))/SQRT('PK parameters (simulated)'!$A$2*'PK parameters (simulated)'!$A$2+'PK parameters (simulated)'!$D$2*'PK parameters (simulated)'!$D$2))</f>
        <v>0.4536523560474506</v>
      </c>
      <c r="AO103">
        <f>AO$2*NORMSDIST(((LN($M103*AO$1)-LN('balance sheet'!$B$6)-'PK parameters (simulated)'!$D$3+'PK parameters (simulated)'!$A$3))/SQRT('PK parameters (simulated)'!$A$2*'PK parameters (simulated)'!$A$2+'PK parameters (simulated)'!$D$2*'PK parameters (simulated)'!$D$2))</f>
        <v>0.299998712076217</v>
      </c>
      <c r="AP103">
        <f>AP$2*NORMSDIST(((LN($M103*AP$1)-LN('balance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3">
        <f>AQ$2*NORMSDIST(((LN($M103*AQ$1)-LN('balance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3">
        <f>AR$2*NORMSDIST(((LN($M103*AR$1)-LN('balance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3">
        <f>AS$2*NORMSDIST(((LN($M103*AS$1)-LN('balance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3">
        <f>AT$2*NORMSDIST(((LN($M103*AT$1)-LN('balance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3">
        <f t="shared" si="27"/>
        <v>0.14276796575780437</v>
      </c>
    </row>
    <row r="104" spans="2:47" ht="12.75">
      <c r="B104">
        <f>'PK parameters (simulated)'!$F103/'PK PD AUCMIC'!B$1</f>
        <v>1391.5947145102552</v>
      </c>
      <c r="C104">
        <f>'PK parameters (simulated)'!$F103/'PK PD AUCMIC'!C$1</f>
        <v>695.7973572551276</v>
      </c>
      <c r="D104">
        <f>'PK parameters (simulated)'!$F103/'PK PD AUCMIC'!D$1</f>
        <v>347.8986786275638</v>
      </c>
      <c r="E104">
        <f>'PK parameters (simulated)'!$F103/'PK PD AUCMIC'!E$1</f>
        <v>173.9493393137819</v>
      </c>
      <c r="F104">
        <f>'PK parameters (simulated)'!$F103/'PK PD AUCMIC'!F$1</f>
        <v>86.97466965689095</v>
      </c>
      <c r="G104">
        <f>'PK parameters (simulated)'!$F103/'PK PD AUCMIC'!G$1</f>
        <v>43.487334828445476</v>
      </c>
      <c r="H104">
        <f>'PK parameters (simulated)'!$F103/'PK PD AUCMIC'!H$1</f>
        <v>21.743667414222738</v>
      </c>
      <c r="I104">
        <f>'PK parameters (simulated)'!$F103/'PK PD AUCMIC'!I$1</f>
        <v>10.871833707111369</v>
      </c>
      <c r="J104">
        <f>'PK parameters (simulated)'!$F103/'PK PD AUCMIC'!J$1</f>
        <v>5.4359168535556845</v>
      </c>
      <c r="M104">
        <f t="shared" si="26"/>
        <v>495</v>
      </c>
      <c r="N104" s="3">
        <f t="shared" si="16"/>
        <v>0.1295</v>
      </c>
      <c r="O104" s="6">
        <f>COUNTIF($B$5:$B$204,"&gt;495")</f>
        <v>200</v>
      </c>
      <c r="P104" s="6">
        <f>COUNTIF($C$5:$C$204,"&gt;495")</f>
        <v>194</v>
      </c>
      <c r="Q104" s="6">
        <f>COUNTIF($D$5:$D$204,"&gt;495")</f>
        <v>13</v>
      </c>
      <c r="R104" s="6">
        <f>COUNTIF($E$5:$E$204,"&gt;495")</f>
        <v>0</v>
      </c>
      <c r="S104" s="6">
        <f>COUNTIF($F$5:$F$204,"&gt;495")</f>
        <v>0</v>
      </c>
      <c r="T104" s="6">
        <f>COUNTIF($G$5:$G$204,"&gt;495")</f>
        <v>0</v>
      </c>
      <c r="U104" s="6">
        <f>COUNTIF($H$5:$H$204,"&gt;495")</f>
        <v>0</v>
      </c>
      <c r="V104" s="6">
        <f>COUNTIF($I$5:$I$204,"&gt;495")</f>
        <v>0</v>
      </c>
      <c r="W104" s="6">
        <f>COUNTIF($J$5:$J$204,"&gt;495")</f>
        <v>0</v>
      </c>
      <c r="Z104">
        <f t="shared" si="17"/>
        <v>0</v>
      </c>
      <c r="AA104">
        <f t="shared" si="18"/>
        <v>19.400000000000002</v>
      </c>
      <c r="AB104">
        <f t="shared" si="19"/>
        <v>6.5</v>
      </c>
      <c r="AC104">
        <f t="shared" si="20"/>
        <v>0</v>
      </c>
      <c r="AD104">
        <f t="shared" si="21"/>
        <v>0</v>
      </c>
      <c r="AE104">
        <f t="shared" si="22"/>
        <v>0</v>
      </c>
      <c r="AF104">
        <f t="shared" si="23"/>
        <v>0</v>
      </c>
      <c r="AG104">
        <f t="shared" si="24"/>
        <v>0</v>
      </c>
      <c r="AH104">
        <f t="shared" si="25"/>
        <v>0</v>
      </c>
      <c r="AL104">
        <f>AL$2*NORMSDIST(((LN($M104*AL$1)-LN('balance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4">
        <f>AM$2*NORMSDIST(((LN($M104*AM$1)-LN('balance sheet'!$B$6)-'PK parameters (simulated)'!$D$3+'PK parameters (simulated)'!$A$3))/SQRT('PK parameters (simulated)'!$A$2*'PK parameters (simulated)'!$A$2+'PK parameters (simulated)'!$D$2*'PK parameters (simulated)'!$D$2))</f>
        <v>0.003956586659867223</v>
      </c>
      <c r="AN104">
        <f>AN$2*NORMSDIST(((LN($M104*AN$1)-LN('balance sheet'!$B$6)-'PK parameters (simulated)'!$D$3+'PK parameters (simulated)'!$A$3))/SQRT('PK parameters (simulated)'!$A$2*'PK parameters (simulated)'!$A$2+'PK parameters (simulated)'!$D$2*'PK parameters (simulated)'!$D$2))</f>
        <v>0.45733784421715584</v>
      </c>
      <c r="AO104">
        <f>AO$2*NORMSDIST(((LN($M104*AO$1)-LN('balance sheet'!$B$6)-'PK parameters (simulated)'!$D$3+'PK parameters (simulated)'!$A$3))/SQRT('PK parameters (simulated)'!$A$2*'PK parameters (simulated)'!$A$2+'PK parameters (simulated)'!$D$2*'PK parameters (simulated)'!$D$2))</f>
        <v>0.2999989603517161</v>
      </c>
      <c r="AP104">
        <f>AP$2*NORMSDIST(((LN($M104*AP$1)-LN('balance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4">
        <f>AQ$2*NORMSDIST(((LN($M104*AQ$1)-LN('balance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4">
        <f>AR$2*NORMSDIST(((LN($M104*AR$1)-LN('balance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4">
        <f>AS$2*NORMSDIST(((LN($M104*AS$1)-LN('balance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4">
        <f>AT$2*NORMSDIST(((LN($M104*AT$1)-LN('balance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4">
        <f t="shared" si="27"/>
        <v>0.13870660877126084</v>
      </c>
    </row>
    <row r="105" spans="2:47" ht="12.75">
      <c r="B105">
        <f>'PK parameters (simulated)'!$F104/'PK PD AUCMIC'!B$1</f>
        <v>1682.7699740434937</v>
      </c>
      <c r="C105">
        <f>'PK parameters (simulated)'!$F104/'PK PD AUCMIC'!C$1</f>
        <v>841.3849870217468</v>
      </c>
      <c r="D105">
        <f>'PK parameters (simulated)'!$F104/'PK PD AUCMIC'!D$1</f>
        <v>420.6924935108734</v>
      </c>
      <c r="E105">
        <f>'PK parameters (simulated)'!$F104/'PK PD AUCMIC'!E$1</f>
        <v>210.3462467554367</v>
      </c>
      <c r="F105">
        <f>'PK parameters (simulated)'!$F104/'PK PD AUCMIC'!F$1</f>
        <v>105.17312337771835</v>
      </c>
      <c r="G105">
        <f>'PK parameters (simulated)'!$F104/'PK PD AUCMIC'!G$1</f>
        <v>52.58656168885918</v>
      </c>
      <c r="H105">
        <f>'PK parameters (simulated)'!$F104/'PK PD AUCMIC'!H$1</f>
        <v>26.29328084442959</v>
      </c>
      <c r="I105">
        <f>'PK parameters (simulated)'!$F104/'PK PD AUCMIC'!I$1</f>
        <v>13.146640422214794</v>
      </c>
      <c r="J105">
        <f>'PK parameters (simulated)'!$F104/'PK PD AUCMIC'!J$1</f>
        <v>6.573320211107397</v>
      </c>
      <c r="M105">
        <f t="shared" si="26"/>
        <v>500</v>
      </c>
      <c r="N105" s="3">
        <f t="shared" si="16"/>
        <v>0.129</v>
      </c>
      <c r="O105" s="6">
        <f>COUNTIF($B$5:$B$204,"&gt;500")</f>
        <v>200</v>
      </c>
      <c r="P105" s="6">
        <f>COUNTIF($C$5:$C$204,"&gt;500")</f>
        <v>193</v>
      </c>
      <c r="Q105" s="6">
        <f>COUNTIF($D$5:$D$204,"&gt;500")</f>
        <v>13</v>
      </c>
      <c r="R105" s="6">
        <f>COUNTIF($E$5:$E$204,"&gt;500")</f>
        <v>0</v>
      </c>
      <c r="S105" s="6">
        <f>COUNTIF($F$5:$F$204,"&gt;500")</f>
        <v>0</v>
      </c>
      <c r="T105" s="6">
        <f>COUNTIF($G$5:$G$204,"&gt;500")</f>
        <v>0</v>
      </c>
      <c r="U105" s="6">
        <f>COUNTIF($H$5:$H$204,"&gt;500")</f>
        <v>0</v>
      </c>
      <c r="V105" s="6">
        <f>COUNTIF($I$5:$I$204,"&gt;500")</f>
        <v>0</v>
      </c>
      <c r="W105" s="6">
        <f>COUNTIF($J$5:$J$204,"&gt;500")</f>
        <v>0</v>
      </c>
      <c r="Z105">
        <f t="shared" si="17"/>
        <v>0</v>
      </c>
      <c r="AA105">
        <f t="shared" si="18"/>
        <v>19.3</v>
      </c>
      <c r="AB105">
        <f t="shared" si="19"/>
        <v>6.5</v>
      </c>
      <c r="AC105">
        <f t="shared" si="20"/>
        <v>0</v>
      </c>
      <c r="AD105">
        <f t="shared" si="21"/>
        <v>0</v>
      </c>
      <c r="AE105">
        <f t="shared" si="22"/>
        <v>0</v>
      </c>
      <c r="AF105">
        <f t="shared" si="23"/>
        <v>0</v>
      </c>
      <c r="AG105">
        <f t="shared" si="24"/>
        <v>0</v>
      </c>
      <c r="AH105">
        <f t="shared" si="25"/>
        <v>0</v>
      </c>
      <c r="AL105">
        <f>AL$2*NORMSDIST(((LN($M105*AL$1)-LN('balance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M105">
        <f>AM$2*NORMSDIST(((LN($M105*AM$1)-LN('balance sheet'!$B$6)-'PK parameters (simulated)'!$D$3+'PK parameters (simulated)'!$A$3))/SQRT('PK parameters (simulated)'!$A$2*'PK parameters (simulated)'!$A$2+'PK parameters (simulated)'!$D$2*'PK parameters (simulated)'!$D$2))</f>
        <v>0.004359389460108676</v>
      </c>
      <c r="AN105">
        <f>AN$2*NORMSDIST(((LN($M105*AN$1)-LN('balance sheet'!$B$6)-'PK parameters (simulated)'!$D$3+'PK parameters (simulated)'!$A$3))/SQRT('PK parameters (simulated)'!$A$2*'PK parameters (simulated)'!$A$2+'PK parameters (simulated)'!$D$2*'PK parameters (simulated)'!$D$2))</f>
        <v>0.46076558826492575</v>
      </c>
      <c r="AO105">
        <f>AO$2*NORMSDIST(((LN($M105*AO$1)-LN('balance sheet'!$B$6)-'PK parameters (simulated)'!$D$3+'PK parameters (simulated)'!$A$3))/SQRT('PK parameters (simulated)'!$A$2*'PK parameters (simulated)'!$A$2+'PK parameters (simulated)'!$D$2*'PK parameters (simulated)'!$D$2))</f>
        <v>0.2999991606243458</v>
      </c>
      <c r="AP105">
        <f>AP$2*NORMSDIST(((LN($M105*AP$1)-LN('balance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Q105">
        <f>AQ$2*NORMSDIST(((LN($M105*AQ$1)-LN('balance sheet'!$B$6)-'PK parameters (simulated)'!$D$3+'PK parameters (simulated)'!$A$3))/SQRT('PK parameters (simulated)'!$A$2*'PK parameters (simulated)'!$A$2+'PK parameters (simulated)'!$D$2*'PK parameters (simulated)'!$D$2))</f>
        <v>0.1</v>
      </c>
      <c r="AR105">
        <f>AR$2*NORMSDIST(((LN($M105*AR$1)-LN('balance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S105">
        <f>AS$2*NORMSDIST(((LN($M105*AS$1)-LN('balance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T105">
        <f>AT$2*NORMSDIST(((LN($M105*AT$1)-LN('balance sheet'!$B$6)-'PK parameters (simulated)'!$D$3+'PK parameters (simulated)'!$A$3))/SQRT('PK parameters (simulated)'!$A$2*'PK parameters (simulated)'!$A$2+'PK parameters (simulated)'!$D$2*'PK parameters (simulated)'!$D$2))</f>
        <v>0</v>
      </c>
      <c r="AU105">
        <f t="shared" si="27"/>
        <v>0.13487586165061982</v>
      </c>
    </row>
    <row r="106" spans="2:34" ht="15">
      <c r="B106">
        <f>'PK parameters (simulated)'!$F105/'PK PD AUCMIC'!B$1</f>
        <v>1498.6378474266305</v>
      </c>
      <c r="C106">
        <f>'PK parameters (simulated)'!$F105/'PK PD AUCMIC'!C$1</f>
        <v>749.3189237133153</v>
      </c>
      <c r="D106">
        <f>'PK parameters (simulated)'!$F105/'PK PD AUCMIC'!D$1</f>
        <v>374.65946185665763</v>
      </c>
      <c r="E106">
        <f>'PK parameters (simulated)'!$F105/'PK PD AUCMIC'!E$1</f>
        <v>187.32973092832881</v>
      </c>
      <c r="F106">
        <f>'PK parameters (simulated)'!$F105/'PK PD AUCMIC'!F$1</f>
        <v>93.66486546416441</v>
      </c>
      <c r="G106">
        <f>'PK parameters (simulated)'!$F105/'PK PD AUCMIC'!G$1</f>
        <v>46.832432732082204</v>
      </c>
      <c r="H106">
        <f>'PK parameters (simulated)'!$F105/'PK PD AUCMIC'!H$1</f>
        <v>23.416216366041102</v>
      </c>
      <c r="I106">
        <f>'PK parameters (simulated)'!$F105/'PK PD AUCMIC'!I$1</f>
        <v>11.708108183020551</v>
      </c>
      <c r="J106">
        <f>'PK parameters (simulated)'!$F105/'PK PD AUCMIC'!J$1</f>
        <v>5.8540540915102754</v>
      </c>
      <c r="O106" s="5"/>
      <c r="Z106">
        <f t="shared" si="17"/>
        <v>0</v>
      </c>
      <c r="AA106">
        <f t="shared" si="18"/>
        <v>0</v>
      </c>
      <c r="AB106">
        <f t="shared" si="19"/>
        <v>0</v>
      </c>
      <c r="AC106">
        <f t="shared" si="20"/>
        <v>0</v>
      </c>
      <c r="AD106">
        <f t="shared" si="21"/>
        <v>0</v>
      </c>
      <c r="AE106">
        <f t="shared" si="22"/>
        <v>0</v>
      </c>
      <c r="AF106">
        <f t="shared" si="23"/>
        <v>0</v>
      </c>
      <c r="AG106">
        <f t="shared" si="24"/>
        <v>0</v>
      </c>
      <c r="AH106">
        <f t="shared" si="25"/>
        <v>0</v>
      </c>
    </row>
    <row r="107" spans="2:34" ht="15.75">
      <c r="B107">
        <f>'PK parameters (simulated)'!$F106/'PK PD AUCMIC'!B$1</f>
        <v>1762.6370855453622</v>
      </c>
      <c r="C107">
        <f>'PK parameters (simulated)'!$F106/'PK PD AUCMIC'!C$1</f>
        <v>881.3185427726811</v>
      </c>
      <c r="D107">
        <f>'PK parameters (simulated)'!$F106/'PK PD AUCMIC'!D$1</f>
        <v>440.65927138634055</v>
      </c>
      <c r="E107">
        <f>'PK parameters (simulated)'!$F106/'PK PD AUCMIC'!E$1</f>
        <v>220.32963569317027</v>
      </c>
      <c r="F107">
        <f>'PK parameters (simulated)'!$F106/'PK PD AUCMIC'!F$1</f>
        <v>110.16481784658514</v>
      </c>
      <c r="G107">
        <f>'PK parameters (simulated)'!$F106/'PK PD AUCMIC'!G$1</f>
        <v>55.08240892329257</v>
      </c>
      <c r="H107">
        <f>'PK parameters (simulated)'!$F106/'PK PD AUCMIC'!H$1</f>
        <v>27.541204461646284</v>
      </c>
      <c r="I107">
        <f>'PK parameters (simulated)'!$F106/'PK PD AUCMIC'!I$1</f>
        <v>13.770602230823142</v>
      </c>
      <c r="J107">
        <f>'PK parameters (simulated)'!$F106/'PK PD AUCMIC'!J$1</f>
        <v>6.885301115411571</v>
      </c>
      <c r="O107" s="4"/>
      <c r="Z107">
        <f t="shared" si="17"/>
        <v>0</v>
      </c>
      <c r="AA107">
        <f t="shared" si="18"/>
        <v>0</v>
      </c>
      <c r="AB107">
        <f t="shared" si="19"/>
        <v>0</v>
      </c>
      <c r="AC107">
        <f t="shared" si="20"/>
        <v>0</v>
      </c>
      <c r="AD107">
        <f t="shared" si="21"/>
        <v>0</v>
      </c>
      <c r="AE107">
        <f t="shared" si="22"/>
        <v>0</v>
      </c>
      <c r="AF107">
        <f t="shared" si="23"/>
        <v>0</v>
      </c>
      <c r="AG107">
        <f t="shared" si="24"/>
        <v>0</v>
      </c>
      <c r="AH107">
        <f t="shared" si="25"/>
        <v>0</v>
      </c>
    </row>
    <row r="108" spans="2:34" ht="12.75">
      <c r="B108">
        <f>'PK parameters (simulated)'!$F107/'PK PD AUCMIC'!B$1</f>
        <v>1831.493090459703</v>
      </c>
      <c r="C108">
        <f>'PK parameters (simulated)'!$F107/'PK PD AUCMIC'!C$1</f>
        <v>915.7465452298514</v>
      </c>
      <c r="D108">
        <f>'PK parameters (simulated)'!$F107/'PK PD AUCMIC'!D$1</f>
        <v>457.8732726149257</v>
      </c>
      <c r="E108">
        <f>'PK parameters (simulated)'!$F107/'PK PD AUCMIC'!E$1</f>
        <v>228.93663630746286</v>
      </c>
      <c r="F108">
        <f>'PK parameters (simulated)'!$F107/'PK PD AUCMIC'!F$1</f>
        <v>114.46831815373143</v>
      </c>
      <c r="G108">
        <f>'PK parameters (simulated)'!$F107/'PK PD AUCMIC'!G$1</f>
        <v>57.234159076865716</v>
      </c>
      <c r="H108">
        <f>'PK parameters (simulated)'!$F107/'PK PD AUCMIC'!H$1</f>
        <v>28.617079538432858</v>
      </c>
      <c r="I108">
        <f>'PK parameters (simulated)'!$F107/'PK PD AUCMIC'!I$1</f>
        <v>14.308539769216429</v>
      </c>
      <c r="J108">
        <f>'PK parameters (simulated)'!$F107/'PK PD AUCMIC'!J$1</f>
        <v>7.1542698846082144</v>
      </c>
      <c r="Z108">
        <f t="shared" si="17"/>
        <v>0</v>
      </c>
      <c r="AA108">
        <f t="shared" si="18"/>
        <v>0</v>
      </c>
      <c r="AB108">
        <f t="shared" si="19"/>
        <v>0</v>
      </c>
      <c r="AC108">
        <f t="shared" si="20"/>
        <v>0</v>
      </c>
      <c r="AD108">
        <f t="shared" si="21"/>
        <v>0</v>
      </c>
      <c r="AE108">
        <f t="shared" si="22"/>
        <v>0</v>
      </c>
      <c r="AF108">
        <f t="shared" si="23"/>
        <v>0</v>
      </c>
      <c r="AG108">
        <f t="shared" si="24"/>
        <v>0</v>
      </c>
      <c r="AH108">
        <f t="shared" si="25"/>
        <v>0</v>
      </c>
    </row>
    <row r="109" spans="2:34" ht="12.75">
      <c r="B109">
        <f>'PK parameters (simulated)'!$F108/'PK PD AUCMIC'!B$1</f>
        <v>1646.949729489549</v>
      </c>
      <c r="C109">
        <f>'PK parameters (simulated)'!$F108/'PK PD AUCMIC'!C$1</f>
        <v>823.4748647447745</v>
      </c>
      <c r="D109">
        <f>'PK parameters (simulated)'!$F108/'PK PD AUCMIC'!D$1</f>
        <v>411.7374323723873</v>
      </c>
      <c r="E109">
        <f>'PK parameters (simulated)'!$F108/'PK PD AUCMIC'!E$1</f>
        <v>205.86871618619364</v>
      </c>
      <c r="F109">
        <f>'PK parameters (simulated)'!$F108/'PK PD AUCMIC'!F$1</f>
        <v>102.93435809309682</v>
      </c>
      <c r="G109">
        <f>'PK parameters (simulated)'!$F108/'PK PD AUCMIC'!G$1</f>
        <v>51.46717904654841</v>
      </c>
      <c r="H109">
        <f>'PK parameters (simulated)'!$F108/'PK PD AUCMIC'!H$1</f>
        <v>25.733589523274205</v>
      </c>
      <c r="I109">
        <f>'PK parameters (simulated)'!$F108/'PK PD AUCMIC'!I$1</f>
        <v>12.866794761637102</v>
      </c>
      <c r="J109">
        <f>'PK parameters (simulated)'!$F108/'PK PD AUCMIC'!J$1</f>
        <v>6.433397380818551</v>
      </c>
      <c r="Z109">
        <f t="shared" si="17"/>
        <v>0</v>
      </c>
      <c r="AA109">
        <f t="shared" si="18"/>
        <v>0</v>
      </c>
      <c r="AB109">
        <f t="shared" si="19"/>
        <v>0</v>
      </c>
      <c r="AC109">
        <f t="shared" si="20"/>
        <v>0</v>
      </c>
      <c r="AD109">
        <f t="shared" si="21"/>
        <v>0</v>
      </c>
      <c r="AE109">
        <f t="shared" si="22"/>
        <v>0</v>
      </c>
      <c r="AF109">
        <f t="shared" si="23"/>
        <v>0</v>
      </c>
      <c r="AG109">
        <f t="shared" si="24"/>
        <v>0</v>
      </c>
      <c r="AH109">
        <f t="shared" si="25"/>
        <v>0</v>
      </c>
    </row>
    <row r="110" spans="2:34" ht="12.75">
      <c r="B110">
        <f>'PK parameters (simulated)'!$F109/'PK PD AUCMIC'!B$1</f>
        <v>1173.8373122096518</v>
      </c>
      <c r="C110">
        <f>'PK parameters (simulated)'!$F109/'PK PD AUCMIC'!C$1</f>
        <v>586.9186561048259</v>
      </c>
      <c r="D110">
        <f>'PK parameters (simulated)'!$F109/'PK PD AUCMIC'!D$1</f>
        <v>293.45932805241296</v>
      </c>
      <c r="E110">
        <f>'PK parameters (simulated)'!$F109/'PK PD AUCMIC'!E$1</f>
        <v>146.72966402620648</v>
      </c>
      <c r="F110">
        <f>'PK parameters (simulated)'!$F109/'PK PD AUCMIC'!F$1</f>
        <v>73.36483201310324</v>
      </c>
      <c r="G110">
        <f>'PK parameters (simulated)'!$F109/'PK PD AUCMIC'!G$1</f>
        <v>36.68241600655162</v>
      </c>
      <c r="H110">
        <f>'PK parameters (simulated)'!$F109/'PK PD AUCMIC'!H$1</f>
        <v>18.34120800327581</v>
      </c>
      <c r="I110">
        <f>'PK parameters (simulated)'!$F109/'PK PD AUCMIC'!I$1</f>
        <v>9.170604001637905</v>
      </c>
      <c r="J110">
        <f>'PK parameters (simulated)'!$F109/'PK PD AUCMIC'!J$1</f>
        <v>4.5853020008189525</v>
      </c>
      <c r="Z110">
        <f t="shared" si="17"/>
        <v>0</v>
      </c>
      <c r="AA110">
        <f t="shared" si="18"/>
        <v>0</v>
      </c>
      <c r="AB110">
        <f t="shared" si="19"/>
        <v>0</v>
      </c>
      <c r="AC110">
        <f t="shared" si="20"/>
        <v>0</v>
      </c>
      <c r="AD110">
        <f t="shared" si="21"/>
        <v>0</v>
      </c>
      <c r="AE110">
        <f t="shared" si="22"/>
        <v>0</v>
      </c>
      <c r="AF110">
        <f t="shared" si="23"/>
        <v>0</v>
      </c>
      <c r="AG110">
        <f t="shared" si="24"/>
        <v>0</v>
      </c>
      <c r="AH110">
        <f t="shared" si="25"/>
        <v>0</v>
      </c>
    </row>
    <row r="111" spans="2:34" ht="12.75">
      <c r="B111">
        <f>'PK parameters (simulated)'!$F110/'PK PD AUCMIC'!B$1</f>
        <v>1758.2769555680338</v>
      </c>
      <c r="C111">
        <f>'PK parameters (simulated)'!$F110/'PK PD AUCMIC'!C$1</f>
        <v>879.1384777840169</v>
      </c>
      <c r="D111">
        <f>'PK parameters (simulated)'!$F110/'PK PD AUCMIC'!D$1</f>
        <v>439.56923889200846</v>
      </c>
      <c r="E111">
        <f>'PK parameters (simulated)'!$F110/'PK PD AUCMIC'!E$1</f>
        <v>219.78461944600423</v>
      </c>
      <c r="F111">
        <f>'PK parameters (simulated)'!$F110/'PK PD AUCMIC'!F$1</f>
        <v>109.89230972300211</v>
      </c>
      <c r="G111">
        <f>'PK parameters (simulated)'!$F110/'PK PD AUCMIC'!G$1</f>
        <v>54.94615486150106</v>
      </c>
      <c r="H111">
        <f>'PK parameters (simulated)'!$F110/'PK PD AUCMIC'!H$1</f>
        <v>27.47307743075053</v>
      </c>
      <c r="I111">
        <f>'PK parameters (simulated)'!$F110/'PK PD AUCMIC'!I$1</f>
        <v>13.736538715375264</v>
      </c>
      <c r="J111">
        <f>'PK parameters (simulated)'!$F110/'PK PD AUCMIC'!J$1</f>
        <v>6.868269357687632</v>
      </c>
      <c r="Z111">
        <f t="shared" si="17"/>
        <v>0</v>
      </c>
      <c r="AA111">
        <f t="shared" si="18"/>
        <v>0</v>
      </c>
      <c r="AB111">
        <f t="shared" si="19"/>
        <v>0</v>
      </c>
      <c r="AC111">
        <f t="shared" si="20"/>
        <v>0</v>
      </c>
      <c r="AD111">
        <f t="shared" si="21"/>
        <v>0</v>
      </c>
      <c r="AE111">
        <f t="shared" si="22"/>
        <v>0</v>
      </c>
      <c r="AF111">
        <f t="shared" si="23"/>
        <v>0</v>
      </c>
      <c r="AG111">
        <f t="shared" si="24"/>
        <v>0</v>
      </c>
      <c r="AH111">
        <f t="shared" si="25"/>
        <v>0</v>
      </c>
    </row>
    <row r="112" spans="2:34" ht="12.75">
      <c r="B112">
        <f>'PK parameters (simulated)'!$F111/'PK PD AUCMIC'!B$1</f>
        <v>1481.6147715759546</v>
      </c>
      <c r="C112">
        <f>'PK parameters (simulated)'!$F111/'PK PD AUCMIC'!C$1</f>
        <v>740.8073857879773</v>
      </c>
      <c r="D112">
        <f>'PK parameters (simulated)'!$F111/'PK PD AUCMIC'!D$1</f>
        <v>370.40369289398865</v>
      </c>
      <c r="E112">
        <f>'PK parameters (simulated)'!$F111/'PK PD AUCMIC'!E$1</f>
        <v>185.20184644699432</v>
      </c>
      <c r="F112">
        <f>'PK parameters (simulated)'!$F111/'PK PD AUCMIC'!F$1</f>
        <v>92.60092322349716</v>
      </c>
      <c r="G112">
        <f>'PK parameters (simulated)'!$F111/'PK PD AUCMIC'!G$1</f>
        <v>46.30046161174858</v>
      </c>
      <c r="H112">
        <f>'PK parameters (simulated)'!$F111/'PK PD AUCMIC'!H$1</f>
        <v>23.15023080587429</v>
      </c>
      <c r="I112">
        <f>'PK parameters (simulated)'!$F111/'PK PD AUCMIC'!I$1</f>
        <v>11.575115402937145</v>
      </c>
      <c r="J112">
        <f>'PK parameters (simulated)'!$F111/'PK PD AUCMIC'!J$1</f>
        <v>5.787557701468573</v>
      </c>
      <c r="Z112">
        <f t="shared" si="17"/>
        <v>0</v>
      </c>
      <c r="AA112">
        <f t="shared" si="18"/>
        <v>0</v>
      </c>
      <c r="AB112">
        <f t="shared" si="19"/>
        <v>0</v>
      </c>
      <c r="AC112">
        <f t="shared" si="20"/>
        <v>0</v>
      </c>
      <c r="AD112">
        <f t="shared" si="21"/>
        <v>0</v>
      </c>
      <c r="AE112">
        <f t="shared" si="22"/>
        <v>0</v>
      </c>
      <c r="AF112">
        <f t="shared" si="23"/>
        <v>0</v>
      </c>
      <c r="AG112">
        <f t="shared" si="24"/>
        <v>0</v>
      </c>
      <c r="AH112">
        <f t="shared" si="25"/>
        <v>0</v>
      </c>
    </row>
    <row r="113" spans="2:34" ht="12.75">
      <c r="B113">
        <f>'PK parameters (simulated)'!$F112/'PK PD AUCMIC'!B$1</f>
        <v>1448.618462043871</v>
      </c>
      <c r="C113">
        <f>'PK parameters (simulated)'!$F112/'PK PD AUCMIC'!C$1</f>
        <v>724.3092310219355</v>
      </c>
      <c r="D113">
        <f>'PK parameters (simulated)'!$F112/'PK PD AUCMIC'!D$1</f>
        <v>362.15461551096774</v>
      </c>
      <c r="E113">
        <f>'PK parameters (simulated)'!$F112/'PK PD AUCMIC'!E$1</f>
        <v>181.07730775548387</v>
      </c>
      <c r="F113">
        <f>'PK parameters (simulated)'!$F112/'PK PD AUCMIC'!F$1</f>
        <v>90.53865387774194</v>
      </c>
      <c r="G113">
        <f>'PK parameters (simulated)'!$F112/'PK PD AUCMIC'!G$1</f>
        <v>45.26932693887097</v>
      </c>
      <c r="H113">
        <f>'PK parameters (simulated)'!$F112/'PK PD AUCMIC'!H$1</f>
        <v>22.634663469435484</v>
      </c>
      <c r="I113">
        <f>'PK parameters (simulated)'!$F112/'PK PD AUCMIC'!I$1</f>
        <v>11.317331734717742</v>
      </c>
      <c r="J113">
        <f>'PK parameters (simulated)'!$F112/'PK PD AUCMIC'!J$1</f>
        <v>5.658665867358871</v>
      </c>
      <c r="Z113">
        <f t="shared" si="17"/>
        <v>0</v>
      </c>
      <c r="AA113">
        <f t="shared" si="18"/>
        <v>0</v>
      </c>
      <c r="AB113">
        <f t="shared" si="19"/>
        <v>0</v>
      </c>
      <c r="AC113">
        <f t="shared" si="20"/>
        <v>0</v>
      </c>
      <c r="AD113">
        <f t="shared" si="21"/>
        <v>0</v>
      </c>
      <c r="AE113">
        <f t="shared" si="22"/>
        <v>0</v>
      </c>
      <c r="AF113">
        <f t="shared" si="23"/>
        <v>0</v>
      </c>
      <c r="AG113">
        <f t="shared" si="24"/>
        <v>0</v>
      </c>
      <c r="AH113">
        <f t="shared" si="25"/>
        <v>0</v>
      </c>
    </row>
    <row r="114" spans="2:34" ht="12.75">
      <c r="B114">
        <f>'PK parameters (simulated)'!$F113/'PK PD AUCMIC'!B$1</f>
        <v>1310.1153556912898</v>
      </c>
      <c r="C114">
        <f>'PK parameters (simulated)'!$F113/'PK PD AUCMIC'!C$1</f>
        <v>655.0576778456449</v>
      </c>
      <c r="D114">
        <f>'PK parameters (simulated)'!$F113/'PK PD AUCMIC'!D$1</f>
        <v>327.52883892282244</v>
      </c>
      <c r="E114">
        <f>'PK parameters (simulated)'!$F113/'PK PD AUCMIC'!E$1</f>
        <v>163.76441946141122</v>
      </c>
      <c r="F114">
        <f>'PK parameters (simulated)'!$F113/'PK PD AUCMIC'!F$1</f>
        <v>81.88220973070561</v>
      </c>
      <c r="G114">
        <f>'PK parameters (simulated)'!$F113/'PK PD AUCMIC'!G$1</f>
        <v>40.941104865352806</v>
      </c>
      <c r="H114">
        <f>'PK parameters (simulated)'!$F113/'PK PD AUCMIC'!H$1</f>
        <v>20.470552432676403</v>
      </c>
      <c r="I114">
        <f>'PK parameters (simulated)'!$F113/'PK PD AUCMIC'!I$1</f>
        <v>10.235276216338201</v>
      </c>
      <c r="J114">
        <f>'PK parameters (simulated)'!$F113/'PK PD AUCMIC'!J$1</f>
        <v>5.117638108169101</v>
      </c>
      <c r="Z114">
        <f t="shared" si="17"/>
        <v>0</v>
      </c>
      <c r="AA114">
        <f t="shared" si="18"/>
        <v>0</v>
      </c>
      <c r="AB114">
        <f t="shared" si="19"/>
        <v>0</v>
      </c>
      <c r="AC114">
        <f t="shared" si="20"/>
        <v>0</v>
      </c>
      <c r="AD114">
        <f t="shared" si="21"/>
        <v>0</v>
      </c>
      <c r="AE114">
        <f t="shared" si="22"/>
        <v>0</v>
      </c>
      <c r="AF114">
        <f t="shared" si="23"/>
        <v>0</v>
      </c>
      <c r="AG114">
        <f t="shared" si="24"/>
        <v>0</v>
      </c>
      <c r="AH114">
        <f t="shared" si="25"/>
        <v>0</v>
      </c>
    </row>
    <row r="115" spans="2:34" ht="12.75">
      <c r="B115">
        <f>'PK parameters (simulated)'!$F114/'PK PD AUCMIC'!B$1</f>
        <v>1269.7408775133306</v>
      </c>
      <c r="C115">
        <f>'PK parameters (simulated)'!$F114/'PK PD AUCMIC'!C$1</f>
        <v>634.8704387566653</v>
      </c>
      <c r="D115">
        <f>'PK parameters (simulated)'!$F114/'PK PD AUCMIC'!D$1</f>
        <v>317.43521937833265</v>
      </c>
      <c r="E115">
        <f>'PK parameters (simulated)'!$F114/'PK PD AUCMIC'!E$1</f>
        <v>158.71760968916632</v>
      </c>
      <c r="F115">
        <f>'PK parameters (simulated)'!$F114/'PK PD AUCMIC'!F$1</f>
        <v>79.35880484458316</v>
      </c>
      <c r="G115">
        <f>'PK parameters (simulated)'!$F114/'PK PD AUCMIC'!G$1</f>
        <v>39.67940242229158</v>
      </c>
      <c r="H115">
        <f>'PK parameters (simulated)'!$F114/'PK PD AUCMIC'!H$1</f>
        <v>19.83970121114579</v>
      </c>
      <c r="I115">
        <f>'PK parameters (simulated)'!$F114/'PK PD AUCMIC'!I$1</f>
        <v>9.919850605572895</v>
      </c>
      <c r="J115">
        <f>'PK parameters (simulated)'!$F114/'PK PD AUCMIC'!J$1</f>
        <v>4.959925302786448</v>
      </c>
      <c r="Z115">
        <f t="shared" si="17"/>
        <v>0</v>
      </c>
      <c r="AA115">
        <f t="shared" si="18"/>
        <v>0</v>
      </c>
      <c r="AB115">
        <f t="shared" si="19"/>
        <v>0</v>
      </c>
      <c r="AC115">
        <f t="shared" si="20"/>
        <v>0</v>
      </c>
      <c r="AD115">
        <f t="shared" si="21"/>
        <v>0</v>
      </c>
      <c r="AE115">
        <f t="shared" si="22"/>
        <v>0</v>
      </c>
      <c r="AF115">
        <f t="shared" si="23"/>
        <v>0</v>
      </c>
      <c r="AG115">
        <f t="shared" si="24"/>
        <v>0</v>
      </c>
      <c r="AH115">
        <f t="shared" si="25"/>
        <v>0</v>
      </c>
    </row>
    <row r="116" spans="2:34" ht="12.75">
      <c r="B116">
        <f>'PK parameters (simulated)'!$F115/'PK PD AUCMIC'!B$1</f>
        <v>1189.41095556115</v>
      </c>
      <c r="C116">
        <f>'PK parameters (simulated)'!$F115/'PK PD AUCMIC'!C$1</f>
        <v>594.705477780575</v>
      </c>
      <c r="D116">
        <f>'PK parameters (simulated)'!$F115/'PK PD AUCMIC'!D$1</f>
        <v>297.3527388902875</v>
      </c>
      <c r="E116">
        <f>'PK parameters (simulated)'!$F115/'PK PD AUCMIC'!E$1</f>
        <v>148.67636944514376</v>
      </c>
      <c r="F116">
        <f>'PK parameters (simulated)'!$F115/'PK PD AUCMIC'!F$1</f>
        <v>74.33818472257188</v>
      </c>
      <c r="G116">
        <f>'PK parameters (simulated)'!$F115/'PK PD AUCMIC'!G$1</f>
        <v>37.16909236128594</v>
      </c>
      <c r="H116">
        <f>'PK parameters (simulated)'!$F115/'PK PD AUCMIC'!H$1</f>
        <v>18.58454618064297</v>
      </c>
      <c r="I116">
        <f>'PK parameters (simulated)'!$F115/'PK PD AUCMIC'!I$1</f>
        <v>9.292273090321485</v>
      </c>
      <c r="J116">
        <f>'PK parameters (simulated)'!$F115/'PK PD AUCMIC'!J$1</f>
        <v>4.646136545160743</v>
      </c>
      <c r="Z116">
        <f t="shared" si="17"/>
        <v>0</v>
      </c>
      <c r="AA116">
        <f t="shared" si="18"/>
        <v>0</v>
      </c>
      <c r="AB116">
        <f t="shared" si="19"/>
        <v>0</v>
      </c>
      <c r="AC116">
        <f t="shared" si="20"/>
        <v>0</v>
      </c>
      <c r="AD116">
        <f t="shared" si="21"/>
        <v>0</v>
      </c>
      <c r="AE116">
        <f t="shared" si="22"/>
        <v>0</v>
      </c>
      <c r="AF116">
        <f t="shared" si="23"/>
        <v>0</v>
      </c>
      <c r="AG116">
        <f t="shared" si="24"/>
        <v>0</v>
      </c>
      <c r="AH116">
        <f t="shared" si="25"/>
        <v>0</v>
      </c>
    </row>
    <row r="117" spans="2:34" ht="12.75">
      <c r="B117">
        <f>'PK parameters (simulated)'!$F116/'PK PD AUCMIC'!B$1</f>
        <v>1850.6703651070352</v>
      </c>
      <c r="C117">
        <f>'PK parameters (simulated)'!$F116/'PK PD AUCMIC'!C$1</f>
        <v>925.3351825535176</v>
      </c>
      <c r="D117">
        <f>'PK parameters (simulated)'!$F116/'PK PD AUCMIC'!D$1</f>
        <v>462.6675912767588</v>
      </c>
      <c r="E117">
        <f>'PK parameters (simulated)'!$F116/'PK PD AUCMIC'!E$1</f>
        <v>231.3337956383794</v>
      </c>
      <c r="F117">
        <f>'PK parameters (simulated)'!$F116/'PK PD AUCMIC'!F$1</f>
        <v>115.6668978191897</v>
      </c>
      <c r="G117">
        <f>'PK parameters (simulated)'!$F116/'PK PD AUCMIC'!G$1</f>
        <v>57.83344890959485</v>
      </c>
      <c r="H117">
        <f>'PK parameters (simulated)'!$F116/'PK PD AUCMIC'!H$1</f>
        <v>28.916724454797425</v>
      </c>
      <c r="I117">
        <f>'PK parameters (simulated)'!$F116/'PK PD AUCMIC'!I$1</f>
        <v>14.458362227398712</v>
      </c>
      <c r="J117">
        <f>'PK parameters (simulated)'!$F116/'PK PD AUCMIC'!J$1</f>
        <v>7.229181113699356</v>
      </c>
      <c r="Z117">
        <f t="shared" si="17"/>
        <v>0</v>
      </c>
      <c r="AA117">
        <f t="shared" si="18"/>
        <v>0</v>
      </c>
      <c r="AB117">
        <f t="shared" si="19"/>
        <v>0</v>
      </c>
      <c r="AC117">
        <f t="shared" si="20"/>
        <v>0</v>
      </c>
      <c r="AD117">
        <f t="shared" si="21"/>
        <v>0</v>
      </c>
      <c r="AE117">
        <f t="shared" si="22"/>
        <v>0</v>
      </c>
      <c r="AF117">
        <f t="shared" si="23"/>
        <v>0</v>
      </c>
      <c r="AG117">
        <f t="shared" si="24"/>
        <v>0</v>
      </c>
      <c r="AH117">
        <f t="shared" si="25"/>
        <v>0</v>
      </c>
    </row>
    <row r="118" spans="2:34" ht="12.75">
      <c r="B118">
        <f>'PK parameters (simulated)'!$F117/'PK PD AUCMIC'!B$1</f>
        <v>1408.5971305213013</v>
      </c>
      <c r="C118">
        <f>'PK parameters (simulated)'!$F117/'PK PD AUCMIC'!C$1</f>
        <v>704.2985652606507</v>
      </c>
      <c r="D118">
        <f>'PK parameters (simulated)'!$F117/'PK PD AUCMIC'!D$1</f>
        <v>352.14928263032533</v>
      </c>
      <c r="E118">
        <f>'PK parameters (simulated)'!$F117/'PK PD AUCMIC'!E$1</f>
        <v>176.07464131516267</v>
      </c>
      <c r="F118">
        <f>'PK parameters (simulated)'!$F117/'PK PD AUCMIC'!F$1</f>
        <v>88.03732065758133</v>
      </c>
      <c r="G118">
        <f>'PK parameters (simulated)'!$F117/'PK PD AUCMIC'!G$1</f>
        <v>44.018660328790666</v>
      </c>
      <c r="H118">
        <f>'PK parameters (simulated)'!$F117/'PK PD AUCMIC'!H$1</f>
        <v>22.009330164395333</v>
      </c>
      <c r="I118">
        <f>'PK parameters (simulated)'!$F117/'PK PD AUCMIC'!I$1</f>
        <v>11.004665082197667</v>
      </c>
      <c r="J118">
        <f>'PK parameters (simulated)'!$F117/'PK PD AUCMIC'!J$1</f>
        <v>5.502332541098833</v>
      </c>
      <c r="Z118">
        <f t="shared" si="17"/>
        <v>0</v>
      </c>
      <c r="AA118">
        <f t="shared" si="18"/>
        <v>0</v>
      </c>
      <c r="AB118">
        <f t="shared" si="19"/>
        <v>0</v>
      </c>
      <c r="AC118">
        <f t="shared" si="20"/>
        <v>0</v>
      </c>
      <c r="AD118">
        <f t="shared" si="21"/>
        <v>0</v>
      </c>
      <c r="AE118">
        <f t="shared" si="22"/>
        <v>0</v>
      </c>
      <c r="AF118">
        <f t="shared" si="23"/>
        <v>0</v>
      </c>
      <c r="AG118">
        <f t="shared" si="24"/>
        <v>0</v>
      </c>
      <c r="AH118">
        <f t="shared" si="25"/>
        <v>0</v>
      </c>
    </row>
    <row r="119" spans="2:34" ht="12.75">
      <c r="B119">
        <f>'PK parameters (simulated)'!$F118/'PK PD AUCMIC'!B$1</f>
        <v>1550.623325460268</v>
      </c>
      <c r="C119">
        <f>'PK parameters (simulated)'!$F118/'PK PD AUCMIC'!C$1</f>
        <v>775.311662730134</v>
      </c>
      <c r="D119">
        <f>'PK parameters (simulated)'!$F118/'PK PD AUCMIC'!D$1</f>
        <v>387.655831365067</v>
      </c>
      <c r="E119">
        <f>'PK parameters (simulated)'!$F118/'PK PD AUCMIC'!E$1</f>
        <v>193.8279156825335</v>
      </c>
      <c r="F119">
        <f>'PK parameters (simulated)'!$F118/'PK PD AUCMIC'!F$1</f>
        <v>96.91395784126675</v>
      </c>
      <c r="G119">
        <f>'PK parameters (simulated)'!$F118/'PK PD AUCMIC'!G$1</f>
        <v>48.456978920633375</v>
      </c>
      <c r="H119">
        <f>'PK parameters (simulated)'!$F118/'PK PD AUCMIC'!H$1</f>
        <v>24.228489460316688</v>
      </c>
      <c r="I119">
        <f>'PK parameters (simulated)'!$F118/'PK PD AUCMIC'!I$1</f>
        <v>12.114244730158344</v>
      </c>
      <c r="J119">
        <f>'PK parameters (simulated)'!$F118/'PK PD AUCMIC'!J$1</f>
        <v>6.057122365079172</v>
      </c>
      <c r="Z119">
        <f t="shared" si="17"/>
        <v>0</v>
      </c>
      <c r="AA119">
        <f t="shared" si="18"/>
        <v>0</v>
      </c>
      <c r="AB119">
        <f t="shared" si="19"/>
        <v>0</v>
      </c>
      <c r="AC119">
        <f t="shared" si="20"/>
        <v>0</v>
      </c>
      <c r="AD119">
        <f t="shared" si="21"/>
        <v>0</v>
      </c>
      <c r="AE119">
        <f t="shared" si="22"/>
        <v>0</v>
      </c>
      <c r="AF119">
        <f t="shared" si="23"/>
        <v>0</v>
      </c>
      <c r="AG119">
        <f t="shared" si="24"/>
        <v>0</v>
      </c>
      <c r="AH119">
        <f t="shared" si="25"/>
        <v>0</v>
      </c>
    </row>
    <row r="120" spans="2:34" ht="12.75">
      <c r="B120">
        <f>'PK parameters (simulated)'!$F119/'PK PD AUCMIC'!B$1</f>
        <v>1183.1168575366974</v>
      </c>
      <c r="C120">
        <f>'PK parameters (simulated)'!$F119/'PK PD AUCMIC'!C$1</f>
        <v>591.5584287683487</v>
      </c>
      <c r="D120">
        <f>'PK parameters (simulated)'!$F119/'PK PD AUCMIC'!D$1</f>
        <v>295.77921438417434</v>
      </c>
      <c r="E120">
        <f>'PK parameters (simulated)'!$F119/'PK PD AUCMIC'!E$1</f>
        <v>147.88960719208717</v>
      </c>
      <c r="F120">
        <f>'PK parameters (simulated)'!$F119/'PK PD AUCMIC'!F$1</f>
        <v>73.94480359604358</v>
      </c>
      <c r="G120">
        <f>'PK parameters (simulated)'!$F119/'PK PD AUCMIC'!G$1</f>
        <v>36.97240179802179</v>
      </c>
      <c r="H120">
        <f>'PK parameters (simulated)'!$F119/'PK PD AUCMIC'!H$1</f>
        <v>18.486200899010896</v>
      </c>
      <c r="I120">
        <f>'PK parameters (simulated)'!$F119/'PK PD AUCMIC'!I$1</f>
        <v>9.243100449505448</v>
      </c>
      <c r="J120">
        <f>'PK parameters (simulated)'!$F119/'PK PD AUCMIC'!J$1</f>
        <v>4.621550224752724</v>
      </c>
      <c r="Z120">
        <f t="shared" si="17"/>
        <v>0</v>
      </c>
      <c r="AA120">
        <f t="shared" si="18"/>
        <v>0</v>
      </c>
      <c r="AB120">
        <f t="shared" si="19"/>
        <v>0</v>
      </c>
      <c r="AC120">
        <f t="shared" si="20"/>
        <v>0</v>
      </c>
      <c r="AD120">
        <f t="shared" si="21"/>
        <v>0</v>
      </c>
      <c r="AE120">
        <f t="shared" si="22"/>
        <v>0</v>
      </c>
      <c r="AF120">
        <f t="shared" si="23"/>
        <v>0</v>
      </c>
      <c r="AG120">
        <f t="shared" si="24"/>
        <v>0</v>
      </c>
      <c r="AH120">
        <f t="shared" si="25"/>
        <v>0</v>
      </c>
    </row>
    <row r="121" spans="2:34" ht="12.75">
      <c r="B121">
        <f>'PK parameters (simulated)'!$F120/'PK PD AUCMIC'!B$1</f>
        <v>1789.5511397583248</v>
      </c>
      <c r="C121">
        <f>'PK parameters (simulated)'!$F120/'PK PD AUCMIC'!C$1</f>
        <v>894.7755698791624</v>
      </c>
      <c r="D121">
        <f>'PK parameters (simulated)'!$F120/'PK PD AUCMIC'!D$1</f>
        <v>447.3877849395812</v>
      </c>
      <c r="E121">
        <f>'PK parameters (simulated)'!$F120/'PK PD AUCMIC'!E$1</f>
        <v>223.6938924697906</v>
      </c>
      <c r="F121">
        <f>'PK parameters (simulated)'!$F120/'PK PD AUCMIC'!F$1</f>
        <v>111.8469462348953</v>
      </c>
      <c r="G121">
        <f>'PK parameters (simulated)'!$F120/'PK PD AUCMIC'!G$1</f>
        <v>55.92347311744765</v>
      </c>
      <c r="H121">
        <f>'PK parameters (simulated)'!$F120/'PK PD AUCMIC'!H$1</f>
        <v>27.961736558723825</v>
      </c>
      <c r="I121">
        <f>'PK parameters (simulated)'!$F120/'PK PD AUCMIC'!I$1</f>
        <v>13.980868279361912</v>
      </c>
      <c r="J121">
        <f>'PK parameters (simulated)'!$F120/'PK PD AUCMIC'!J$1</f>
        <v>6.990434139680956</v>
      </c>
      <c r="Z121">
        <f t="shared" si="17"/>
        <v>0</v>
      </c>
      <c r="AA121">
        <f t="shared" si="18"/>
        <v>0</v>
      </c>
      <c r="AB121">
        <f t="shared" si="19"/>
        <v>0</v>
      </c>
      <c r="AC121">
        <f t="shared" si="20"/>
        <v>0</v>
      </c>
      <c r="AD121">
        <f t="shared" si="21"/>
        <v>0</v>
      </c>
      <c r="AE121">
        <f t="shared" si="22"/>
        <v>0</v>
      </c>
      <c r="AF121">
        <f t="shared" si="23"/>
        <v>0</v>
      </c>
      <c r="AG121">
        <f t="shared" si="24"/>
        <v>0</v>
      </c>
      <c r="AH121">
        <f t="shared" si="25"/>
        <v>0</v>
      </c>
    </row>
    <row r="122" spans="2:34" ht="12.75">
      <c r="B122">
        <f>'PK parameters (simulated)'!$F121/'PK PD AUCMIC'!B$1</f>
        <v>996.2999383251038</v>
      </c>
      <c r="C122">
        <f>'PK parameters (simulated)'!$F121/'PK PD AUCMIC'!C$1</f>
        <v>498.1499691625519</v>
      </c>
      <c r="D122">
        <f>'PK parameters (simulated)'!$F121/'PK PD AUCMIC'!D$1</f>
        <v>249.07498458127594</v>
      </c>
      <c r="E122">
        <f>'PK parameters (simulated)'!$F121/'PK PD AUCMIC'!E$1</f>
        <v>124.53749229063797</v>
      </c>
      <c r="F122">
        <f>'PK parameters (simulated)'!$F121/'PK PD AUCMIC'!F$1</f>
        <v>62.268746145318985</v>
      </c>
      <c r="G122">
        <f>'PK parameters (simulated)'!$F121/'PK PD AUCMIC'!G$1</f>
        <v>31.134373072659493</v>
      </c>
      <c r="H122">
        <f>'PK parameters (simulated)'!$F121/'PK PD AUCMIC'!H$1</f>
        <v>15.567186536329746</v>
      </c>
      <c r="I122">
        <f>'PK parameters (simulated)'!$F121/'PK PD AUCMIC'!I$1</f>
        <v>7.783593268164873</v>
      </c>
      <c r="J122">
        <f>'PK parameters (simulated)'!$F121/'PK PD AUCMIC'!J$1</f>
        <v>3.8917966340824366</v>
      </c>
      <c r="Z122">
        <f t="shared" si="17"/>
        <v>0</v>
      </c>
      <c r="AA122">
        <f t="shared" si="18"/>
        <v>0</v>
      </c>
      <c r="AB122">
        <f t="shared" si="19"/>
        <v>0</v>
      </c>
      <c r="AC122">
        <f t="shared" si="20"/>
        <v>0</v>
      </c>
      <c r="AD122">
        <f t="shared" si="21"/>
        <v>0</v>
      </c>
      <c r="AE122">
        <f t="shared" si="22"/>
        <v>0</v>
      </c>
      <c r="AF122">
        <f t="shared" si="23"/>
        <v>0</v>
      </c>
      <c r="AG122">
        <f t="shared" si="24"/>
        <v>0</v>
      </c>
      <c r="AH122">
        <f t="shared" si="25"/>
        <v>0</v>
      </c>
    </row>
    <row r="123" spans="2:34" ht="12.75">
      <c r="B123">
        <f>'PK parameters (simulated)'!$F122/'PK PD AUCMIC'!B$1</f>
        <v>1677.274973238075</v>
      </c>
      <c r="C123">
        <f>'PK parameters (simulated)'!$F122/'PK PD AUCMIC'!C$1</f>
        <v>838.6374866190375</v>
      </c>
      <c r="D123">
        <f>'PK parameters (simulated)'!$F122/'PK PD AUCMIC'!D$1</f>
        <v>419.31874330951877</v>
      </c>
      <c r="E123">
        <f>'PK parameters (simulated)'!$F122/'PK PD AUCMIC'!E$1</f>
        <v>209.65937165475938</v>
      </c>
      <c r="F123">
        <f>'PK parameters (simulated)'!$F122/'PK PD AUCMIC'!F$1</f>
        <v>104.82968582737969</v>
      </c>
      <c r="G123">
        <f>'PK parameters (simulated)'!$F122/'PK PD AUCMIC'!G$1</f>
        <v>52.414842913689846</v>
      </c>
      <c r="H123">
        <f>'PK parameters (simulated)'!$F122/'PK PD AUCMIC'!H$1</f>
        <v>26.207421456844923</v>
      </c>
      <c r="I123">
        <f>'PK parameters (simulated)'!$F122/'PK PD AUCMIC'!I$1</f>
        <v>13.103710728422461</v>
      </c>
      <c r="J123">
        <f>'PK parameters (simulated)'!$F122/'PK PD AUCMIC'!J$1</f>
        <v>6.551855364211231</v>
      </c>
      <c r="Z123">
        <f t="shared" si="17"/>
        <v>0</v>
      </c>
      <c r="AA123">
        <f t="shared" si="18"/>
        <v>0</v>
      </c>
      <c r="AB123">
        <f t="shared" si="19"/>
        <v>0</v>
      </c>
      <c r="AC123">
        <f t="shared" si="20"/>
        <v>0</v>
      </c>
      <c r="AD123">
        <f t="shared" si="21"/>
        <v>0</v>
      </c>
      <c r="AE123">
        <f t="shared" si="22"/>
        <v>0</v>
      </c>
      <c r="AF123">
        <f t="shared" si="23"/>
        <v>0</v>
      </c>
      <c r="AG123">
        <f t="shared" si="24"/>
        <v>0</v>
      </c>
      <c r="AH123">
        <f t="shared" si="25"/>
        <v>0</v>
      </c>
    </row>
    <row r="124" spans="2:34" ht="12.75">
      <c r="B124">
        <f>'PK parameters (simulated)'!$F123/'PK PD AUCMIC'!B$1</f>
        <v>1305.9188481193876</v>
      </c>
      <c r="C124">
        <f>'PK parameters (simulated)'!$F123/'PK PD AUCMIC'!C$1</f>
        <v>652.9594240596938</v>
      </c>
      <c r="D124">
        <f>'PK parameters (simulated)'!$F123/'PK PD AUCMIC'!D$1</f>
        <v>326.4797120298469</v>
      </c>
      <c r="E124">
        <f>'PK parameters (simulated)'!$F123/'PK PD AUCMIC'!E$1</f>
        <v>163.23985601492345</v>
      </c>
      <c r="F124">
        <f>'PK parameters (simulated)'!$F123/'PK PD AUCMIC'!F$1</f>
        <v>81.61992800746172</v>
      </c>
      <c r="G124">
        <f>'PK parameters (simulated)'!$F123/'PK PD AUCMIC'!G$1</f>
        <v>40.80996400373086</v>
      </c>
      <c r="H124">
        <f>'PK parameters (simulated)'!$F123/'PK PD AUCMIC'!H$1</f>
        <v>20.40498200186543</v>
      </c>
      <c r="I124">
        <f>'PK parameters (simulated)'!$F123/'PK PD AUCMIC'!I$1</f>
        <v>10.202491000932715</v>
      </c>
      <c r="J124">
        <f>'PK parameters (simulated)'!$F123/'PK PD AUCMIC'!J$1</f>
        <v>5.101245500466358</v>
      </c>
      <c r="Z124">
        <f t="shared" si="17"/>
        <v>0</v>
      </c>
      <c r="AA124">
        <f t="shared" si="18"/>
        <v>0</v>
      </c>
      <c r="AB124">
        <f t="shared" si="19"/>
        <v>0</v>
      </c>
      <c r="AC124">
        <f t="shared" si="20"/>
        <v>0</v>
      </c>
      <c r="AD124">
        <f t="shared" si="21"/>
        <v>0</v>
      </c>
      <c r="AE124">
        <f t="shared" si="22"/>
        <v>0</v>
      </c>
      <c r="AF124">
        <f t="shared" si="23"/>
        <v>0</v>
      </c>
      <c r="AG124">
        <f t="shared" si="24"/>
        <v>0</v>
      </c>
      <c r="AH124">
        <f t="shared" si="25"/>
        <v>0</v>
      </c>
    </row>
    <row r="125" spans="2:34" ht="12.75">
      <c r="B125">
        <f>'PK parameters (simulated)'!$F124/'PK PD AUCMIC'!B$1</f>
        <v>1539.125081811395</v>
      </c>
      <c r="C125">
        <f>'PK parameters (simulated)'!$F124/'PK PD AUCMIC'!C$1</f>
        <v>769.5625409056975</v>
      </c>
      <c r="D125">
        <f>'PK parameters (simulated)'!$F124/'PK PD AUCMIC'!D$1</f>
        <v>384.78127045284873</v>
      </c>
      <c r="E125">
        <f>'PK parameters (simulated)'!$F124/'PK PD AUCMIC'!E$1</f>
        <v>192.39063522642437</v>
      </c>
      <c r="F125">
        <f>'PK parameters (simulated)'!$F124/'PK PD AUCMIC'!F$1</f>
        <v>96.19531761321218</v>
      </c>
      <c r="G125">
        <f>'PK parameters (simulated)'!$F124/'PK PD AUCMIC'!G$1</f>
        <v>48.09765880660609</v>
      </c>
      <c r="H125">
        <f>'PK parameters (simulated)'!$F124/'PK PD AUCMIC'!H$1</f>
        <v>24.048829403303046</v>
      </c>
      <c r="I125">
        <f>'PK parameters (simulated)'!$F124/'PK PD AUCMIC'!I$1</f>
        <v>12.024414701651523</v>
      </c>
      <c r="J125">
        <f>'PK parameters (simulated)'!$F124/'PK PD AUCMIC'!J$1</f>
        <v>6.012207350825761</v>
      </c>
      <c r="Z125">
        <f t="shared" si="17"/>
        <v>0</v>
      </c>
      <c r="AA125">
        <f t="shared" si="18"/>
        <v>0</v>
      </c>
      <c r="AB125">
        <f t="shared" si="19"/>
        <v>0</v>
      </c>
      <c r="AC125">
        <f t="shared" si="20"/>
        <v>0</v>
      </c>
      <c r="AD125">
        <f t="shared" si="21"/>
        <v>0</v>
      </c>
      <c r="AE125">
        <f t="shared" si="22"/>
        <v>0</v>
      </c>
      <c r="AF125">
        <f t="shared" si="23"/>
        <v>0</v>
      </c>
      <c r="AG125">
        <f t="shared" si="24"/>
        <v>0</v>
      </c>
      <c r="AH125">
        <f t="shared" si="25"/>
        <v>0</v>
      </c>
    </row>
    <row r="126" spans="2:34" ht="12.75">
      <c r="B126">
        <f>'PK parameters (simulated)'!$F125/'PK PD AUCMIC'!B$1</f>
        <v>973.6998088302398</v>
      </c>
      <c r="C126">
        <f>'PK parameters (simulated)'!$F125/'PK PD AUCMIC'!C$1</f>
        <v>486.8499044151199</v>
      </c>
      <c r="D126">
        <f>'PK parameters (simulated)'!$F125/'PK PD AUCMIC'!D$1</f>
        <v>243.42495220755995</v>
      </c>
      <c r="E126">
        <f>'PK parameters (simulated)'!$F125/'PK PD AUCMIC'!E$1</f>
        <v>121.71247610377998</v>
      </c>
      <c r="F126">
        <f>'PK parameters (simulated)'!$F125/'PK PD AUCMIC'!F$1</f>
        <v>60.85623805188999</v>
      </c>
      <c r="G126">
        <f>'PK parameters (simulated)'!$F125/'PK PD AUCMIC'!G$1</f>
        <v>30.428119025944994</v>
      </c>
      <c r="H126">
        <f>'PK parameters (simulated)'!$F125/'PK PD AUCMIC'!H$1</f>
        <v>15.214059512972497</v>
      </c>
      <c r="I126">
        <f>'PK parameters (simulated)'!$F125/'PK PD AUCMIC'!I$1</f>
        <v>7.607029756486249</v>
      </c>
      <c r="J126">
        <f>'PK parameters (simulated)'!$F125/'PK PD AUCMIC'!J$1</f>
        <v>3.8035148782431243</v>
      </c>
      <c r="Z126">
        <f t="shared" si="17"/>
        <v>0</v>
      </c>
      <c r="AA126">
        <f t="shared" si="18"/>
        <v>0</v>
      </c>
      <c r="AB126">
        <f t="shared" si="19"/>
        <v>0</v>
      </c>
      <c r="AC126">
        <f t="shared" si="20"/>
        <v>0</v>
      </c>
      <c r="AD126">
        <f t="shared" si="21"/>
        <v>0</v>
      </c>
      <c r="AE126">
        <f t="shared" si="22"/>
        <v>0</v>
      </c>
      <c r="AF126">
        <f t="shared" si="23"/>
        <v>0</v>
      </c>
      <c r="AG126">
        <f t="shared" si="24"/>
        <v>0</v>
      </c>
      <c r="AH126">
        <f t="shared" si="25"/>
        <v>0</v>
      </c>
    </row>
    <row r="127" spans="2:34" ht="12.75">
      <c r="B127">
        <f>'PK parameters (simulated)'!$F126/'PK PD AUCMIC'!B$1</f>
        <v>1315.7251818581196</v>
      </c>
      <c r="C127">
        <f>'PK parameters (simulated)'!$F126/'PK PD AUCMIC'!C$1</f>
        <v>657.8625909290598</v>
      </c>
      <c r="D127">
        <f>'PK parameters (simulated)'!$F126/'PK PD AUCMIC'!D$1</f>
        <v>328.9312954645299</v>
      </c>
      <c r="E127">
        <f>'PK parameters (simulated)'!$F126/'PK PD AUCMIC'!E$1</f>
        <v>164.46564773226496</v>
      </c>
      <c r="F127">
        <f>'PK parameters (simulated)'!$F126/'PK PD AUCMIC'!F$1</f>
        <v>82.23282386613248</v>
      </c>
      <c r="G127">
        <f>'PK parameters (simulated)'!$F126/'PK PD AUCMIC'!G$1</f>
        <v>41.11641193306624</v>
      </c>
      <c r="H127">
        <f>'PK parameters (simulated)'!$F126/'PK PD AUCMIC'!H$1</f>
        <v>20.55820596653312</v>
      </c>
      <c r="I127">
        <f>'PK parameters (simulated)'!$F126/'PK PD AUCMIC'!I$1</f>
        <v>10.27910298326656</v>
      </c>
      <c r="J127">
        <f>'PK parameters (simulated)'!$F126/'PK PD AUCMIC'!J$1</f>
        <v>5.13955149163328</v>
      </c>
      <c r="Z127">
        <f t="shared" si="17"/>
        <v>0</v>
      </c>
      <c r="AA127">
        <f t="shared" si="18"/>
        <v>0</v>
      </c>
      <c r="AB127">
        <f t="shared" si="19"/>
        <v>0</v>
      </c>
      <c r="AC127">
        <f t="shared" si="20"/>
        <v>0</v>
      </c>
      <c r="AD127">
        <f t="shared" si="21"/>
        <v>0</v>
      </c>
      <c r="AE127">
        <f t="shared" si="22"/>
        <v>0</v>
      </c>
      <c r="AF127">
        <f t="shared" si="23"/>
        <v>0</v>
      </c>
      <c r="AG127">
        <f t="shared" si="24"/>
        <v>0</v>
      </c>
      <c r="AH127">
        <f t="shared" si="25"/>
        <v>0</v>
      </c>
    </row>
    <row r="128" spans="2:34" ht="12.75">
      <c r="B128">
        <f>'PK parameters (simulated)'!$F127/'PK PD AUCMIC'!B$1</f>
        <v>1779.5070717226697</v>
      </c>
      <c r="C128">
        <f>'PK parameters (simulated)'!$F127/'PK PD AUCMIC'!C$1</f>
        <v>889.7535358613349</v>
      </c>
      <c r="D128">
        <f>'PK parameters (simulated)'!$F127/'PK PD AUCMIC'!D$1</f>
        <v>444.8767679306674</v>
      </c>
      <c r="E128">
        <f>'PK parameters (simulated)'!$F127/'PK PD AUCMIC'!E$1</f>
        <v>222.4383839653337</v>
      </c>
      <c r="F128">
        <f>'PK parameters (simulated)'!$F127/'PK PD AUCMIC'!F$1</f>
        <v>111.21919198266686</v>
      </c>
      <c r="G128">
        <f>'PK parameters (simulated)'!$F127/'PK PD AUCMIC'!G$1</f>
        <v>55.60959599133343</v>
      </c>
      <c r="H128">
        <f>'PK parameters (simulated)'!$F127/'PK PD AUCMIC'!H$1</f>
        <v>27.804797995666714</v>
      </c>
      <c r="I128">
        <f>'PK parameters (simulated)'!$F127/'PK PD AUCMIC'!I$1</f>
        <v>13.902398997833357</v>
      </c>
      <c r="J128">
        <f>'PK parameters (simulated)'!$F127/'PK PD AUCMIC'!J$1</f>
        <v>6.9511994989166785</v>
      </c>
      <c r="Z128">
        <f t="shared" si="17"/>
        <v>0</v>
      </c>
      <c r="AA128">
        <f t="shared" si="18"/>
        <v>0</v>
      </c>
      <c r="AB128">
        <f t="shared" si="19"/>
        <v>0</v>
      </c>
      <c r="AC128">
        <f t="shared" si="20"/>
        <v>0</v>
      </c>
      <c r="AD128">
        <f t="shared" si="21"/>
        <v>0</v>
      </c>
      <c r="AE128">
        <f t="shared" si="22"/>
        <v>0</v>
      </c>
      <c r="AF128">
        <f t="shared" si="23"/>
        <v>0</v>
      </c>
      <c r="AG128">
        <f t="shared" si="24"/>
        <v>0</v>
      </c>
      <c r="AH128">
        <f t="shared" si="25"/>
        <v>0</v>
      </c>
    </row>
    <row r="129" spans="2:34" ht="12.75">
      <c r="B129">
        <f>'PK parameters (simulated)'!$F128/'PK PD AUCMIC'!B$1</f>
        <v>1020.100941398491</v>
      </c>
      <c r="C129">
        <f>'PK parameters (simulated)'!$F128/'PK PD AUCMIC'!C$1</f>
        <v>510.0504706992455</v>
      </c>
      <c r="D129">
        <f>'PK parameters (simulated)'!$F128/'PK PD AUCMIC'!D$1</f>
        <v>255.02523534962276</v>
      </c>
      <c r="E129">
        <f>'PK parameters (simulated)'!$F128/'PK PD AUCMIC'!E$1</f>
        <v>127.51261767481138</v>
      </c>
      <c r="F129">
        <f>'PK parameters (simulated)'!$F128/'PK PD AUCMIC'!F$1</f>
        <v>63.75630883740569</v>
      </c>
      <c r="G129">
        <f>'PK parameters (simulated)'!$F128/'PK PD AUCMIC'!G$1</f>
        <v>31.878154418702845</v>
      </c>
      <c r="H129">
        <f>'PK parameters (simulated)'!$F128/'PK PD AUCMIC'!H$1</f>
        <v>15.939077209351423</v>
      </c>
      <c r="I129">
        <f>'PK parameters (simulated)'!$F128/'PK PD AUCMIC'!I$1</f>
        <v>7.969538604675711</v>
      </c>
      <c r="J129">
        <f>'PK parameters (simulated)'!$F128/'PK PD AUCMIC'!J$1</f>
        <v>3.9847693023378556</v>
      </c>
      <c r="Z129">
        <f t="shared" si="17"/>
        <v>0</v>
      </c>
      <c r="AA129">
        <f t="shared" si="18"/>
        <v>0</v>
      </c>
      <c r="AB129">
        <f t="shared" si="19"/>
        <v>0</v>
      </c>
      <c r="AC129">
        <f t="shared" si="20"/>
        <v>0</v>
      </c>
      <c r="AD129">
        <f t="shared" si="21"/>
        <v>0</v>
      </c>
      <c r="AE129">
        <f t="shared" si="22"/>
        <v>0</v>
      </c>
      <c r="AF129">
        <f t="shared" si="23"/>
        <v>0</v>
      </c>
      <c r="AG129">
        <f t="shared" si="24"/>
        <v>0</v>
      </c>
      <c r="AH129">
        <f t="shared" si="25"/>
        <v>0</v>
      </c>
    </row>
    <row r="130" spans="2:34" ht="12.75">
      <c r="B130">
        <f>'PK parameters (simulated)'!$F129/'PK PD AUCMIC'!B$1</f>
        <v>1095.4318153599834</v>
      </c>
      <c r="C130">
        <f>'PK parameters (simulated)'!$F129/'PK PD AUCMIC'!C$1</f>
        <v>547.7159076799917</v>
      </c>
      <c r="D130">
        <f>'PK parameters (simulated)'!$F129/'PK PD AUCMIC'!D$1</f>
        <v>273.85795383999584</v>
      </c>
      <c r="E130">
        <f>'PK parameters (simulated)'!$F129/'PK PD AUCMIC'!E$1</f>
        <v>136.92897691999792</v>
      </c>
      <c r="F130">
        <f>'PK parameters (simulated)'!$F129/'PK PD AUCMIC'!F$1</f>
        <v>68.46448845999896</v>
      </c>
      <c r="G130">
        <f>'PK parameters (simulated)'!$F129/'PK PD AUCMIC'!G$1</f>
        <v>34.23224422999948</v>
      </c>
      <c r="H130">
        <f>'PK parameters (simulated)'!$F129/'PK PD AUCMIC'!H$1</f>
        <v>17.11612211499974</v>
      </c>
      <c r="I130">
        <f>'PK parameters (simulated)'!$F129/'PK PD AUCMIC'!I$1</f>
        <v>8.55806105749987</v>
      </c>
      <c r="J130">
        <f>'PK parameters (simulated)'!$F129/'PK PD AUCMIC'!J$1</f>
        <v>4.279030528749935</v>
      </c>
      <c r="Z130">
        <f t="shared" si="17"/>
        <v>0</v>
      </c>
      <c r="AA130">
        <f t="shared" si="18"/>
        <v>0</v>
      </c>
      <c r="AB130">
        <f t="shared" si="19"/>
        <v>0</v>
      </c>
      <c r="AC130">
        <f t="shared" si="20"/>
        <v>0</v>
      </c>
      <c r="AD130">
        <f t="shared" si="21"/>
        <v>0</v>
      </c>
      <c r="AE130">
        <f t="shared" si="22"/>
        <v>0</v>
      </c>
      <c r="AF130">
        <f t="shared" si="23"/>
        <v>0</v>
      </c>
      <c r="AG130">
        <f t="shared" si="24"/>
        <v>0</v>
      </c>
      <c r="AH130">
        <f t="shared" si="25"/>
        <v>0</v>
      </c>
    </row>
    <row r="131" spans="2:34" ht="12.75">
      <c r="B131">
        <f>'PK parameters (simulated)'!$F130/'PK PD AUCMIC'!B$1</f>
        <v>1696.6400070416469</v>
      </c>
      <c r="C131">
        <f>'PK parameters (simulated)'!$F130/'PK PD AUCMIC'!C$1</f>
        <v>848.3200035208234</v>
      </c>
      <c r="D131">
        <f>'PK parameters (simulated)'!$F130/'PK PD AUCMIC'!D$1</f>
        <v>424.1600017604117</v>
      </c>
      <c r="E131">
        <f>'PK parameters (simulated)'!$F130/'PK PD AUCMIC'!E$1</f>
        <v>212.08000088020586</v>
      </c>
      <c r="F131">
        <f>'PK parameters (simulated)'!$F130/'PK PD AUCMIC'!F$1</f>
        <v>106.04000044010293</v>
      </c>
      <c r="G131">
        <f>'PK parameters (simulated)'!$F130/'PK PD AUCMIC'!G$1</f>
        <v>53.020000220051465</v>
      </c>
      <c r="H131">
        <f>'PK parameters (simulated)'!$F130/'PK PD AUCMIC'!H$1</f>
        <v>26.510000110025732</v>
      </c>
      <c r="I131">
        <f>'PK parameters (simulated)'!$F130/'PK PD AUCMIC'!I$1</f>
        <v>13.255000055012866</v>
      </c>
      <c r="J131">
        <f>'PK parameters (simulated)'!$F130/'PK PD AUCMIC'!J$1</f>
        <v>6.627500027506433</v>
      </c>
      <c r="Z131">
        <f t="shared" si="17"/>
        <v>0</v>
      </c>
      <c r="AA131">
        <f t="shared" si="18"/>
        <v>0</v>
      </c>
      <c r="AB131">
        <f t="shared" si="19"/>
        <v>0</v>
      </c>
      <c r="AC131">
        <f t="shared" si="20"/>
        <v>0</v>
      </c>
      <c r="AD131">
        <f t="shared" si="21"/>
        <v>0</v>
      </c>
      <c r="AE131">
        <f t="shared" si="22"/>
        <v>0</v>
      </c>
      <c r="AF131">
        <f t="shared" si="23"/>
        <v>0</v>
      </c>
      <c r="AG131">
        <f t="shared" si="24"/>
        <v>0</v>
      </c>
      <c r="AH131">
        <f t="shared" si="25"/>
        <v>0</v>
      </c>
    </row>
    <row r="132" spans="2:34" ht="12.75">
      <c r="B132">
        <f>'PK parameters (simulated)'!$F131/'PK PD AUCMIC'!B$1</f>
        <v>2102.139087241546</v>
      </c>
      <c r="C132">
        <f>'PK parameters (simulated)'!$F131/'PK PD AUCMIC'!C$1</f>
        <v>1051.069543620773</v>
      </c>
      <c r="D132">
        <f>'PK parameters (simulated)'!$F131/'PK PD AUCMIC'!D$1</f>
        <v>525.5347718103865</v>
      </c>
      <c r="E132">
        <f>'PK parameters (simulated)'!$F131/'PK PD AUCMIC'!E$1</f>
        <v>262.76738590519324</v>
      </c>
      <c r="F132">
        <f>'PK parameters (simulated)'!$F131/'PK PD AUCMIC'!F$1</f>
        <v>131.38369295259662</v>
      </c>
      <c r="G132">
        <f>'PK parameters (simulated)'!$F131/'PK PD AUCMIC'!G$1</f>
        <v>65.69184647629831</v>
      </c>
      <c r="H132">
        <f>'PK parameters (simulated)'!$F131/'PK PD AUCMIC'!H$1</f>
        <v>32.845923238149155</v>
      </c>
      <c r="I132">
        <f>'PK parameters (simulated)'!$F131/'PK PD AUCMIC'!I$1</f>
        <v>16.422961619074577</v>
      </c>
      <c r="J132">
        <f>'PK parameters (simulated)'!$F131/'PK PD AUCMIC'!J$1</f>
        <v>8.211480809537289</v>
      </c>
      <c r="Z132">
        <f t="shared" si="17"/>
        <v>0</v>
      </c>
      <c r="AA132">
        <f t="shared" si="18"/>
        <v>0</v>
      </c>
      <c r="AB132">
        <f t="shared" si="19"/>
        <v>0</v>
      </c>
      <c r="AC132">
        <f t="shared" si="20"/>
        <v>0</v>
      </c>
      <c r="AD132">
        <f t="shared" si="21"/>
        <v>0</v>
      </c>
      <c r="AE132">
        <f t="shared" si="22"/>
        <v>0</v>
      </c>
      <c r="AF132">
        <f t="shared" si="23"/>
        <v>0</v>
      </c>
      <c r="AG132">
        <f t="shared" si="24"/>
        <v>0</v>
      </c>
      <c r="AH132">
        <f t="shared" si="25"/>
        <v>0</v>
      </c>
    </row>
    <row r="133" spans="2:34" ht="12.75">
      <c r="B133">
        <f>'PK parameters (simulated)'!$F132/'PK PD AUCMIC'!B$1</f>
        <v>1289.511977322216</v>
      </c>
      <c r="C133">
        <f>'PK parameters (simulated)'!$F132/'PK PD AUCMIC'!C$1</f>
        <v>644.755988661108</v>
      </c>
      <c r="D133">
        <f>'PK parameters (simulated)'!$F132/'PK PD AUCMIC'!D$1</f>
        <v>322.377994330554</v>
      </c>
      <c r="E133">
        <f>'PK parameters (simulated)'!$F132/'PK PD AUCMIC'!E$1</f>
        <v>161.188997165277</v>
      </c>
      <c r="F133">
        <f>'PK parameters (simulated)'!$F132/'PK PD AUCMIC'!F$1</f>
        <v>80.5944985826385</v>
      </c>
      <c r="G133">
        <f>'PK parameters (simulated)'!$F132/'PK PD AUCMIC'!G$1</f>
        <v>40.29724929131925</v>
      </c>
      <c r="H133">
        <f>'PK parameters (simulated)'!$F132/'PK PD AUCMIC'!H$1</f>
        <v>20.148624645659623</v>
      </c>
      <c r="I133">
        <f>'PK parameters (simulated)'!$F132/'PK PD AUCMIC'!I$1</f>
        <v>10.074312322829812</v>
      </c>
      <c r="J133">
        <f>'PK parameters (simulated)'!$F132/'PK PD AUCMIC'!J$1</f>
        <v>5.037156161414906</v>
      </c>
      <c r="Z133">
        <f t="shared" si="17"/>
        <v>0</v>
      </c>
      <c r="AA133">
        <f t="shared" si="18"/>
        <v>0</v>
      </c>
      <c r="AB133">
        <f t="shared" si="19"/>
        <v>0</v>
      </c>
      <c r="AC133">
        <f t="shared" si="20"/>
        <v>0</v>
      </c>
      <c r="AD133">
        <f t="shared" si="21"/>
        <v>0</v>
      </c>
      <c r="AE133">
        <f t="shared" si="22"/>
        <v>0</v>
      </c>
      <c r="AF133">
        <f t="shared" si="23"/>
        <v>0</v>
      </c>
      <c r="AG133">
        <f t="shared" si="24"/>
        <v>0</v>
      </c>
      <c r="AH133">
        <f t="shared" si="25"/>
        <v>0</v>
      </c>
    </row>
    <row r="134" spans="2:34" ht="12.75">
      <c r="B134">
        <f>'PK parameters (simulated)'!$F133/'PK PD AUCMIC'!B$1</f>
        <v>1516.8577227473695</v>
      </c>
      <c r="C134">
        <f>'PK parameters (simulated)'!$F133/'PK PD AUCMIC'!C$1</f>
        <v>758.4288613736848</v>
      </c>
      <c r="D134">
        <f>'PK parameters (simulated)'!$F133/'PK PD AUCMIC'!D$1</f>
        <v>379.2144306868424</v>
      </c>
      <c r="E134">
        <f>'PK parameters (simulated)'!$F133/'PK PD AUCMIC'!E$1</f>
        <v>189.6072153434212</v>
      </c>
      <c r="F134">
        <f>'PK parameters (simulated)'!$F133/'PK PD AUCMIC'!F$1</f>
        <v>94.8036076717106</v>
      </c>
      <c r="G134">
        <f>'PK parameters (simulated)'!$F133/'PK PD AUCMIC'!G$1</f>
        <v>47.4018038358553</v>
      </c>
      <c r="H134">
        <f>'PK parameters (simulated)'!$F133/'PK PD AUCMIC'!H$1</f>
        <v>23.70090191792765</v>
      </c>
      <c r="I134">
        <f>'PK parameters (simulated)'!$F133/'PK PD AUCMIC'!I$1</f>
        <v>11.850450958963824</v>
      </c>
      <c r="J134">
        <f>'PK parameters (simulated)'!$F133/'PK PD AUCMIC'!J$1</f>
        <v>5.925225479481912</v>
      </c>
      <c r="Z134">
        <f aca="true" t="shared" si="28" ref="Z134:Z197">O134*O$2</f>
        <v>0</v>
      </c>
      <c r="AA134">
        <f aca="true" t="shared" si="29" ref="AA134:AA197">P134*P$2</f>
        <v>0</v>
      </c>
      <c r="AB134">
        <f aca="true" t="shared" si="30" ref="AB134:AB197">Q134*Q$2</f>
        <v>0</v>
      </c>
      <c r="AC134">
        <f aca="true" t="shared" si="31" ref="AC134:AC197">R134*R$2</f>
        <v>0</v>
      </c>
      <c r="AD134">
        <f aca="true" t="shared" si="32" ref="AD134:AD197">S134*S$2</f>
        <v>0</v>
      </c>
      <c r="AE134">
        <f aca="true" t="shared" si="33" ref="AE134:AE197">T134*T$2</f>
        <v>0</v>
      </c>
      <c r="AF134">
        <f aca="true" t="shared" si="34" ref="AF134:AF197">U134*U$2</f>
        <v>0</v>
      </c>
      <c r="AG134">
        <f aca="true" t="shared" si="35" ref="AG134:AG197">V134*V$2</f>
        <v>0</v>
      </c>
      <c r="AH134">
        <f aca="true" t="shared" si="36" ref="AH134:AH197">W134*W$2</f>
        <v>0</v>
      </c>
    </row>
    <row r="135" spans="2:34" ht="12.75">
      <c r="B135">
        <f>'PK parameters (simulated)'!$F134/'PK PD AUCMIC'!B$1</f>
        <v>1959.5037323894717</v>
      </c>
      <c r="C135">
        <f>'PK parameters (simulated)'!$F134/'PK PD AUCMIC'!C$1</f>
        <v>979.7518661947358</v>
      </c>
      <c r="D135">
        <f>'PK parameters (simulated)'!$F134/'PK PD AUCMIC'!D$1</f>
        <v>489.8759330973679</v>
      </c>
      <c r="E135">
        <f>'PK parameters (simulated)'!$F134/'PK PD AUCMIC'!E$1</f>
        <v>244.93796654868396</v>
      </c>
      <c r="F135">
        <f>'PK parameters (simulated)'!$F134/'PK PD AUCMIC'!F$1</f>
        <v>122.46898327434198</v>
      </c>
      <c r="G135">
        <f>'PK parameters (simulated)'!$F134/'PK PD AUCMIC'!G$1</f>
        <v>61.23449163717099</v>
      </c>
      <c r="H135">
        <f>'PK parameters (simulated)'!$F134/'PK PD AUCMIC'!H$1</f>
        <v>30.617245818585495</v>
      </c>
      <c r="I135">
        <f>'PK parameters (simulated)'!$F134/'PK PD AUCMIC'!I$1</f>
        <v>15.308622909292747</v>
      </c>
      <c r="J135">
        <f>'PK parameters (simulated)'!$F134/'PK PD AUCMIC'!J$1</f>
        <v>7.654311454646374</v>
      </c>
      <c r="Z135">
        <f t="shared" si="28"/>
        <v>0</v>
      </c>
      <c r="AA135">
        <f t="shared" si="29"/>
        <v>0</v>
      </c>
      <c r="AB135">
        <f t="shared" si="30"/>
        <v>0</v>
      </c>
      <c r="AC135">
        <f t="shared" si="31"/>
        <v>0</v>
      </c>
      <c r="AD135">
        <f t="shared" si="32"/>
        <v>0</v>
      </c>
      <c r="AE135">
        <f t="shared" si="33"/>
        <v>0</v>
      </c>
      <c r="AF135">
        <f t="shared" si="34"/>
        <v>0</v>
      </c>
      <c r="AG135">
        <f t="shared" si="35"/>
        <v>0</v>
      </c>
      <c r="AH135">
        <f t="shared" si="36"/>
        <v>0</v>
      </c>
    </row>
    <row r="136" spans="2:34" ht="12.75">
      <c r="B136">
        <f>'PK parameters (simulated)'!$F135/'PK PD AUCMIC'!B$1</f>
        <v>1749.9542405338457</v>
      </c>
      <c r="C136">
        <f>'PK parameters (simulated)'!$F135/'PK PD AUCMIC'!C$1</f>
        <v>874.9771202669228</v>
      </c>
      <c r="D136">
        <f>'PK parameters (simulated)'!$F135/'PK PD AUCMIC'!D$1</f>
        <v>437.4885601334614</v>
      </c>
      <c r="E136">
        <f>'PK parameters (simulated)'!$F135/'PK PD AUCMIC'!E$1</f>
        <v>218.7442800667307</v>
      </c>
      <c r="F136">
        <f>'PK parameters (simulated)'!$F135/'PK PD AUCMIC'!F$1</f>
        <v>109.37214003336535</v>
      </c>
      <c r="G136">
        <f>'PK parameters (simulated)'!$F135/'PK PD AUCMIC'!G$1</f>
        <v>54.68607001668268</v>
      </c>
      <c r="H136">
        <f>'PK parameters (simulated)'!$F135/'PK PD AUCMIC'!H$1</f>
        <v>27.34303500834134</v>
      </c>
      <c r="I136">
        <f>'PK parameters (simulated)'!$F135/'PK PD AUCMIC'!I$1</f>
        <v>13.67151750417067</v>
      </c>
      <c r="J136">
        <f>'PK parameters (simulated)'!$F135/'PK PD AUCMIC'!J$1</f>
        <v>6.835758752085335</v>
      </c>
      <c r="Z136">
        <f t="shared" si="28"/>
        <v>0</v>
      </c>
      <c r="AA136">
        <f t="shared" si="29"/>
        <v>0</v>
      </c>
      <c r="AB136">
        <f t="shared" si="30"/>
        <v>0</v>
      </c>
      <c r="AC136">
        <f t="shared" si="31"/>
        <v>0</v>
      </c>
      <c r="AD136">
        <f t="shared" si="32"/>
        <v>0</v>
      </c>
      <c r="AE136">
        <f t="shared" si="33"/>
        <v>0</v>
      </c>
      <c r="AF136">
        <f t="shared" si="34"/>
        <v>0</v>
      </c>
      <c r="AG136">
        <f t="shared" si="35"/>
        <v>0</v>
      </c>
      <c r="AH136">
        <f t="shared" si="36"/>
        <v>0</v>
      </c>
    </row>
    <row r="137" spans="2:34" ht="12.75">
      <c r="B137">
        <f>'PK parameters (simulated)'!$F136/'PK PD AUCMIC'!B$1</f>
        <v>1852.9513193341543</v>
      </c>
      <c r="C137">
        <f>'PK parameters (simulated)'!$F136/'PK PD AUCMIC'!C$1</f>
        <v>926.4756596670771</v>
      </c>
      <c r="D137">
        <f>'PK parameters (simulated)'!$F136/'PK PD AUCMIC'!D$1</f>
        <v>463.23782983353857</v>
      </c>
      <c r="E137">
        <f>'PK parameters (simulated)'!$F136/'PK PD AUCMIC'!E$1</f>
        <v>231.61891491676928</v>
      </c>
      <c r="F137">
        <f>'PK parameters (simulated)'!$F136/'PK PD AUCMIC'!F$1</f>
        <v>115.80945745838464</v>
      </c>
      <c r="G137">
        <f>'PK parameters (simulated)'!$F136/'PK PD AUCMIC'!G$1</f>
        <v>57.90472872919232</v>
      </c>
      <c r="H137">
        <f>'PK parameters (simulated)'!$F136/'PK PD AUCMIC'!H$1</f>
        <v>28.95236436459616</v>
      </c>
      <c r="I137">
        <f>'PK parameters (simulated)'!$F136/'PK PD AUCMIC'!I$1</f>
        <v>14.47618218229808</v>
      </c>
      <c r="J137">
        <f>'PK parameters (simulated)'!$F136/'PK PD AUCMIC'!J$1</f>
        <v>7.23809109114904</v>
      </c>
      <c r="Z137">
        <f t="shared" si="28"/>
        <v>0</v>
      </c>
      <c r="AA137">
        <f t="shared" si="29"/>
        <v>0</v>
      </c>
      <c r="AB137">
        <f t="shared" si="30"/>
        <v>0</v>
      </c>
      <c r="AC137">
        <f t="shared" si="31"/>
        <v>0</v>
      </c>
      <c r="AD137">
        <f t="shared" si="32"/>
        <v>0</v>
      </c>
      <c r="AE137">
        <f t="shared" si="33"/>
        <v>0</v>
      </c>
      <c r="AF137">
        <f t="shared" si="34"/>
        <v>0</v>
      </c>
      <c r="AG137">
        <f t="shared" si="35"/>
        <v>0</v>
      </c>
      <c r="AH137">
        <f t="shared" si="36"/>
        <v>0</v>
      </c>
    </row>
    <row r="138" spans="2:34" ht="12.75">
      <c r="B138">
        <f>'PK parameters (simulated)'!$F137/'PK PD AUCMIC'!B$1</f>
        <v>1474.2905597177646</v>
      </c>
      <c r="C138">
        <f>'PK parameters (simulated)'!$F137/'PK PD AUCMIC'!C$1</f>
        <v>737.1452798588823</v>
      </c>
      <c r="D138">
        <f>'PK parameters (simulated)'!$F137/'PK PD AUCMIC'!D$1</f>
        <v>368.57263992944115</v>
      </c>
      <c r="E138">
        <f>'PK parameters (simulated)'!$F137/'PK PD AUCMIC'!E$1</f>
        <v>184.28631996472058</v>
      </c>
      <c r="F138">
        <f>'PK parameters (simulated)'!$F137/'PK PD AUCMIC'!F$1</f>
        <v>92.14315998236029</v>
      </c>
      <c r="G138">
        <f>'PK parameters (simulated)'!$F137/'PK PD AUCMIC'!G$1</f>
        <v>46.071579991180144</v>
      </c>
      <c r="H138">
        <f>'PK parameters (simulated)'!$F137/'PK PD AUCMIC'!H$1</f>
        <v>23.035789995590072</v>
      </c>
      <c r="I138">
        <f>'PK parameters (simulated)'!$F137/'PK PD AUCMIC'!I$1</f>
        <v>11.517894997795036</v>
      </c>
      <c r="J138">
        <f>'PK parameters (simulated)'!$F137/'PK PD AUCMIC'!J$1</f>
        <v>5.758947498897518</v>
      </c>
      <c r="Z138">
        <f t="shared" si="28"/>
        <v>0</v>
      </c>
      <c r="AA138">
        <f t="shared" si="29"/>
        <v>0</v>
      </c>
      <c r="AB138">
        <f t="shared" si="30"/>
        <v>0</v>
      </c>
      <c r="AC138">
        <f t="shared" si="31"/>
        <v>0</v>
      </c>
      <c r="AD138">
        <f t="shared" si="32"/>
        <v>0</v>
      </c>
      <c r="AE138">
        <f t="shared" si="33"/>
        <v>0</v>
      </c>
      <c r="AF138">
        <f t="shared" si="34"/>
        <v>0</v>
      </c>
      <c r="AG138">
        <f t="shared" si="35"/>
        <v>0</v>
      </c>
      <c r="AH138">
        <f t="shared" si="36"/>
        <v>0</v>
      </c>
    </row>
    <row r="139" spans="2:34" ht="12.75">
      <c r="B139">
        <f>'PK parameters (simulated)'!$F138/'PK PD AUCMIC'!B$1</f>
        <v>1010.6265572829337</v>
      </c>
      <c r="C139">
        <f>'PK parameters (simulated)'!$F138/'PK PD AUCMIC'!C$1</f>
        <v>505.31327864146687</v>
      </c>
      <c r="D139">
        <f>'PK parameters (simulated)'!$F138/'PK PD AUCMIC'!D$1</f>
        <v>252.65663932073343</v>
      </c>
      <c r="E139">
        <f>'PK parameters (simulated)'!$F138/'PK PD AUCMIC'!E$1</f>
        <v>126.32831966036672</v>
      </c>
      <c r="F139">
        <f>'PK parameters (simulated)'!$F138/'PK PD AUCMIC'!F$1</f>
        <v>63.16415983018336</v>
      </c>
      <c r="G139">
        <f>'PK parameters (simulated)'!$F138/'PK PD AUCMIC'!G$1</f>
        <v>31.58207991509168</v>
      </c>
      <c r="H139">
        <f>'PK parameters (simulated)'!$F138/'PK PD AUCMIC'!H$1</f>
        <v>15.79103995754584</v>
      </c>
      <c r="I139">
        <f>'PK parameters (simulated)'!$F138/'PK PD AUCMIC'!I$1</f>
        <v>7.89551997877292</v>
      </c>
      <c r="J139">
        <f>'PK parameters (simulated)'!$F138/'PK PD AUCMIC'!J$1</f>
        <v>3.94775998938646</v>
      </c>
      <c r="Z139">
        <f t="shared" si="28"/>
        <v>0</v>
      </c>
      <c r="AA139">
        <f t="shared" si="29"/>
        <v>0</v>
      </c>
      <c r="AB139">
        <f t="shared" si="30"/>
        <v>0</v>
      </c>
      <c r="AC139">
        <f t="shared" si="31"/>
        <v>0</v>
      </c>
      <c r="AD139">
        <f t="shared" si="32"/>
        <v>0</v>
      </c>
      <c r="AE139">
        <f t="shared" si="33"/>
        <v>0</v>
      </c>
      <c r="AF139">
        <f t="shared" si="34"/>
        <v>0</v>
      </c>
      <c r="AG139">
        <f t="shared" si="35"/>
        <v>0</v>
      </c>
      <c r="AH139">
        <f t="shared" si="36"/>
        <v>0</v>
      </c>
    </row>
    <row r="140" spans="2:34" ht="12.75">
      <c r="B140">
        <f>'PK parameters (simulated)'!$F139/'PK PD AUCMIC'!B$1</f>
        <v>1570.203090456401</v>
      </c>
      <c r="C140">
        <f>'PK parameters (simulated)'!$F139/'PK PD AUCMIC'!C$1</f>
        <v>785.1015452282005</v>
      </c>
      <c r="D140">
        <f>'PK parameters (simulated)'!$F139/'PK PD AUCMIC'!D$1</f>
        <v>392.55077261410025</v>
      </c>
      <c r="E140">
        <f>'PK parameters (simulated)'!$F139/'PK PD AUCMIC'!E$1</f>
        <v>196.27538630705013</v>
      </c>
      <c r="F140">
        <f>'PK parameters (simulated)'!$F139/'PK PD AUCMIC'!F$1</f>
        <v>98.13769315352506</v>
      </c>
      <c r="G140">
        <f>'PK parameters (simulated)'!$F139/'PK PD AUCMIC'!G$1</f>
        <v>49.06884657676253</v>
      </c>
      <c r="H140">
        <f>'PK parameters (simulated)'!$F139/'PK PD AUCMIC'!H$1</f>
        <v>24.534423288381266</v>
      </c>
      <c r="I140">
        <f>'PK parameters (simulated)'!$F139/'PK PD AUCMIC'!I$1</f>
        <v>12.267211644190633</v>
      </c>
      <c r="J140">
        <f>'PK parameters (simulated)'!$F139/'PK PD AUCMIC'!J$1</f>
        <v>6.1336058220953165</v>
      </c>
      <c r="Z140">
        <f t="shared" si="28"/>
        <v>0</v>
      </c>
      <c r="AA140">
        <f t="shared" si="29"/>
        <v>0</v>
      </c>
      <c r="AB140">
        <f t="shared" si="30"/>
        <v>0</v>
      </c>
      <c r="AC140">
        <f t="shared" si="31"/>
        <v>0</v>
      </c>
      <c r="AD140">
        <f t="shared" si="32"/>
        <v>0</v>
      </c>
      <c r="AE140">
        <f t="shared" si="33"/>
        <v>0</v>
      </c>
      <c r="AF140">
        <f t="shared" si="34"/>
        <v>0</v>
      </c>
      <c r="AG140">
        <f t="shared" si="35"/>
        <v>0</v>
      </c>
      <c r="AH140">
        <f t="shared" si="36"/>
        <v>0</v>
      </c>
    </row>
    <row r="141" spans="2:34" ht="12.75">
      <c r="B141">
        <f>'PK parameters (simulated)'!$F140/'PK PD AUCMIC'!B$1</f>
        <v>1358.6476190700175</v>
      </c>
      <c r="C141">
        <f>'PK parameters (simulated)'!$F140/'PK PD AUCMIC'!C$1</f>
        <v>679.3238095350088</v>
      </c>
      <c r="D141">
        <f>'PK parameters (simulated)'!$F140/'PK PD AUCMIC'!D$1</f>
        <v>339.6619047675044</v>
      </c>
      <c r="E141">
        <f>'PK parameters (simulated)'!$F140/'PK PD AUCMIC'!E$1</f>
        <v>169.8309523837522</v>
      </c>
      <c r="F141">
        <f>'PK parameters (simulated)'!$F140/'PK PD AUCMIC'!F$1</f>
        <v>84.9154761918761</v>
      </c>
      <c r="G141">
        <f>'PK parameters (simulated)'!$F140/'PK PD AUCMIC'!G$1</f>
        <v>42.45773809593805</v>
      </c>
      <c r="H141">
        <f>'PK parameters (simulated)'!$F140/'PK PD AUCMIC'!H$1</f>
        <v>21.228869047969024</v>
      </c>
      <c r="I141">
        <f>'PK parameters (simulated)'!$F140/'PK PD AUCMIC'!I$1</f>
        <v>10.614434523984512</v>
      </c>
      <c r="J141">
        <f>'PK parameters (simulated)'!$F140/'PK PD AUCMIC'!J$1</f>
        <v>5.307217261992256</v>
      </c>
      <c r="Z141">
        <f t="shared" si="28"/>
        <v>0</v>
      </c>
      <c r="AA141">
        <f t="shared" si="29"/>
        <v>0</v>
      </c>
      <c r="AB141">
        <f t="shared" si="30"/>
        <v>0</v>
      </c>
      <c r="AC141">
        <f t="shared" si="31"/>
        <v>0</v>
      </c>
      <c r="AD141">
        <f t="shared" si="32"/>
        <v>0</v>
      </c>
      <c r="AE141">
        <f t="shared" si="33"/>
        <v>0</v>
      </c>
      <c r="AF141">
        <f t="shared" si="34"/>
        <v>0</v>
      </c>
      <c r="AG141">
        <f t="shared" si="35"/>
        <v>0</v>
      </c>
      <c r="AH141">
        <f t="shared" si="36"/>
        <v>0</v>
      </c>
    </row>
    <row r="142" spans="2:34" ht="12.75">
      <c r="B142">
        <f>'PK parameters (simulated)'!$F141/'PK PD AUCMIC'!B$1</f>
        <v>1344.3532900707576</v>
      </c>
      <c r="C142">
        <f>'PK parameters (simulated)'!$F141/'PK PD AUCMIC'!C$1</f>
        <v>672.1766450353788</v>
      </c>
      <c r="D142">
        <f>'PK parameters (simulated)'!$F141/'PK PD AUCMIC'!D$1</f>
        <v>336.0883225176894</v>
      </c>
      <c r="E142">
        <f>'PK parameters (simulated)'!$F141/'PK PD AUCMIC'!E$1</f>
        <v>168.0441612588447</v>
      </c>
      <c r="F142">
        <f>'PK parameters (simulated)'!$F141/'PK PD AUCMIC'!F$1</f>
        <v>84.02208062942235</v>
      </c>
      <c r="G142">
        <f>'PK parameters (simulated)'!$F141/'PK PD AUCMIC'!G$1</f>
        <v>42.011040314711174</v>
      </c>
      <c r="H142">
        <f>'PK parameters (simulated)'!$F141/'PK PD AUCMIC'!H$1</f>
        <v>21.005520157355587</v>
      </c>
      <c r="I142">
        <f>'PK parameters (simulated)'!$F141/'PK PD AUCMIC'!I$1</f>
        <v>10.502760078677793</v>
      </c>
      <c r="J142">
        <f>'PK parameters (simulated)'!$F141/'PK PD AUCMIC'!J$1</f>
        <v>5.251380039338897</v>
      </c>
      <c r="Z142">
        <f t="shared" si="28"/>
        <v>0</v>
      </c>
      <c r="AA142">
        <f t="shared" si="29"/>
        <v>0</v>
      </c>
      <c r="AB142">
        <f t="shared" si="30"/>
        <v>0</v>
      </c>
      <c r="AC142">
        <f t="shared" si="31"/>
        <v>0</v>
      </c>
      <c r="AD142">
        <f t="shared" si="32"/>
        <v>0</v>
      </c>
      <c r="AE142">
        <f t="shared" si="33"/>
        <v>0</v>
      </c>
      <c r="AF142">
        <f t="shared" si="34"/>
        <v>0</v>
      </c>
      <c r="AG142">
        <f t="shared" si="35"/>
        <v>0</v>
      </c>
      <c r="AH142">
        <f t="shared" si="36"/>
        <v>0</v>
      </c>
    </row>
    <row r="143" spans="2:34" ht="12.75">
      <c r="B143">
        <f>'PK parameters (simulated)'!$F142/'PK PD AUCMIC'!B$1</f>
        <v>1097.9901835403696</v>
      </c>
      <c r="C143">
        <f>'PK parameters (simulated)'!$F142/'PK PD AUCMIC'!C$1</f>
        <v>548.9950917701848</v>
      </c>
      <c r="D143">
        <f>'PK parameters (simulated)'!$F142/'PK PD AUCMIC'!D$1</f>
        <v>274.4975458850924</v>
      </c>
      <c r="E143">
        <f>'PK parameters (simulated)'!$F142/'PK PD AUCMIC'!E$1</f>
        <v>137.2487729425462</v>
      </c>
      <c r="F143">
        <f>'PK parameters (simulated)'!$F142/'PK PD AUCMIC'!F$1</f>
        <v>68.6243864712731</v>
      </c>
      <c r="G143">
        <f>'PK parameters (simulated)'!$F142/'PK PD AUCMIC'!G$1</f>
        <v>34.31219323563655</v>
      </c>
      <c r="H143">
        <f>'PK parameters (simulated)'!$F142/'PK PD AUCMIC'!H$1</f>
        <v>17.156096617818275</v>
      </c>
      <c r="I143">
        <f>'PK parameters (simulated)'!$F142/'PK PD AUCMIC'!I$1</f>
        <v>8.578048308909137</v>
      </c>
      <c r="J143">
        <f>'PK parameters (simulated)'!$F142/'PK PD AUCMIC'!J$1</f>
        <v>4.289024154454569</v>
      </c>
      <c r="Z143">
        <f t="shared" si="28"/>
        <v>0</v>
      </c>
      <c r="AA143">
        <f t="shared" si="29"/>
        <v>0</v>
      </c>
      <c r="AB143">
        <f t="shared" si="30"/>
        <v>0</v>
      </c>
      <c r="AC143">
        <f t="shared" si="31"/>
        <v>0</v>
      </c>
      <c r="AD143">
        <f t="shared" si="32"/>
        <v>0</v>
      </c>
      <c r="AE143">
        <f t="shared" si="33"/>
        <v>0</v>
      </c>
      <c r="AF143">
        <f t="shared" si="34"/>
        <v>0</v>
      </c>
      <c r="AG143">
        <f t="shared" si="35"/>
        <v>0</v>
      </c>
      <c r="AH143">
        <f t="shared" si="36"/>
        <v>0</v>
      </c>
    </row>
    <row r="144" spans="2:34" ht="12.75">
      <c r="B144">
        <f>'PK parameters (simulated)'!$F143/'PK PD AUCMIC'!B$1</f>
        <v>1513.3426710749484</v>
      </c>
      <c r="C144">
        <f>'PK parameters (simulated)'!$F143/'PK PD AUCMIC'!C$1</f>
        <v>756.6713355374742</v>
      </c>
      <c r="D144">
        <f>'PK parameters (simulated)'!$F143/'PK PD AUCMIC'!D$1</f>
        <v>378.3356677687371</v>
      </c>
      <c r="E144">
        <f>'PK parameters (simulated)'!$F143/'PK PD AUCMIC'!E$1</f>
        <v>189.16783388436855</v>
      </c>
      <c r="F144">
        <f>'PK parameters (simulated)'!$F143/'PK PD AUCMIC'!F$1</f>
        <v>94.58391694218427</v>
      </c>
      <c r="G144">
        <f>'PK parameters (simulated)'!$F143/'PK PD AUCMIC'!G$1</f>
        <v>47.29195847109214</v>
      </c>
      <c r="H144">
        <f>'PK parameters (simulated)'!$F143/'PK PD AUCMIC'!H$1</f>
        <v>23.64597923554607</v>
      </c>
      <c r="I144">
        <f>'PK parameters (simulated)'!$F143/'PK PD AUCMIC'!I$1</f>
        <v>11.822989617773034</v>
      </c>
      <c r="J144">
        <f>'PK parameters (simulated)'!$F143/'PK PD AUCMIC'!J$1</f>
        <v>5.911494808886517</v>
      </c>
      <c r="Z144">
        <f t="shared" si="28"/>
        <v>0</v>
      </c>
      <c r="AA144">
        <f t="shared" si="29"/>
        <v>0</v>
      </c>
      <c r="AB144">
        <f t="shared" si="30"/>
        <v>0</v>
      </c>
      <c r="AC144">
        <f t="shared" si="31"/>
        <v>0</v>
      </c>
      <c r="AD144">
        <f t="shared" si="32"/>
        <v>0</v>
      </c>
      <c r="AE144">
        <f t="shared" si="33"/>
        <v>0</v>
      </c>
      <c r="AF144">
        <f t="shared" si="34"/>
        <v>0</v>
      </c>
      <c r="AG144">
        <f t="shared" si="35"/>
        <v>0</v>
      </c>
      <c r="AH144">
        <f t="shared" si="36"/>
        <v>0</v>
      </c>
    </row>
    <row r="145" spans="2:34" ht="12.75">
      <c r="B145">
        <f>'PK parameters (simulated)'!$F144/'PK PD AUCMIC'!B$1</f>
        <v>1190.9311656241593</v>
      </c>
      <c r="C145">
        <f>'PK parameters (simulated)'!$F144/'PK PD AUCMIC'!C$1</f>
        <v>595.4655828120797</v>
      </c>
      <c r="D145">
        <f>'PK parameters (simulated)'!$F144/'PK PD AUCMIC'!D$1</f>
        <v>297.73279140603984</v>
      </c>
      <c r="E145">
        <f>'PK parameters (simulated)'!$F144/'PK PD AUCMIC'!E$1</f>
        <v>148.86639570301992</v>
      </c>
      <c r="F145">
        <f>'PK parameters (simulated)'!$F144/'PK PD AUCMIC'!F$1</f>
        <v>74.43319785150996</v>
      </c>
      <c r="G145">
        <f>'PK parameters (simulated)'!$F144/'PK PD AUCMIC'!G$1</f>
        <v>37.21659892575498</v>
      </c>
      <c r="H145">
        <f>'PK parameters (simulated)'!$F144/'PK PD AUCMIC'!H$1</f>
        <v>18.60829946287749</v>
      </c>
      <c r="I145">
        <f>'PK parameters (simulated)'!$F144/'PK PD AUCMIC'!I$1</f>
        <v>9.304149731438745</v>
      </c>
      <c r="J145">
        <f>'PK parameters (simulated)'!$F144/'PK PD AUCMIC'!J$1</f>
        <v>4.6520748657193725</v>
      </c>
      <c r="Z145">
        <f t="shared" si="28"/>
        <v>0</v>
      </c>
      <c r="AA145">
        <f t="shared" si="29"/>
        <v>0</v>
      </c>
      <c r="AB145">
        <f t="shared" si="30"/>
        <v>0</v>
      </c>
      <c r="AC145">
        <f t="shared" si="31"/>
        <v>0</v>
      </c>
      <c r="AD145">
        <f t="shared" si="32"/>
        <v>0</v>
      </c>
      <c r="AE145">
        <f t="shared" si="33"/>
        <v>0</v>
      </c>
      <c r="AF145">
        <f t="shared" si="34"/>
        <v>0</v>
      </c>
      <c r="AG145">
        <f t="shared" si="35"/>
        <v>0</v>
      </c>
      <c r="AH145">
        <f t="shared" si="36"/>
        <v>0</v>
      </c>
    </row>
    <row r="146" spans="2:34" ht="12.75">
      <c r="B146">
        <f>'PK parameters (simulated)'!$F145/'PK PD AUCMIC'!B$1</f>
        <v>1435.4286607191555</v>
      </c>
      <c r="C146">
        <f>'PK parameters (simulated)'!$F145/'PK PD AUCMIC'!C$1</f>
        <v>717.7143303595777</v>
      </c>
      <c r="D146">
        <f>'PK parameters (simulated)'!$F145/'PK PD AUCMIC'!D$1</f>
        <v>358.85716517978886</v>
      </c>
      <c r="E146">
        <f>'PK parameters (simulated)'!$F145/'PK PD AUCMIC'!E$1</f>
        <v>179.42858258989443</v>
      </c>
      <c r="F146">
        <f>'PK parameters (simulated)'!$F145/'PK PD AUCMIC'!F$1</f>
        <v>89.71429129494722</v>
      </c>
      <c r="G146">
        <f>'PK parameters (simulated)'!$F145/'PK PD AUCMIC'!G$1</f>
        <v>44.85714564747361</v>
      </c>
      <c r="H146">
        <f>'PK parameters (simulated)'!$F145/'PK PD AUCMIC'!H$1</f>
        <v>22.428572823736804</v>
      </c>
      <c r="I146">
        <f>'PK parameters (simulated)'!$F145/'PK PD AUCMIC'!I$1</f>
        <v>11.214286411868402</v>
      </c>
      <c r="J146">
        <f>'PK parameters (simulated)'!$F145/'PK PD AUCMIC'!J$1</f>
        <v>5.607143205934201</v>
      </c>
      <c r="Z146">
        <f t="shared" si="28"/>
        <v>0</v>
      </c>
      <c r="AA146">
        <f t="shared" si="29"/>
        <v>0</v>
      </c>
      <c r="AB146">
        <f t="shared" si="30"/>
        <v>0</v>
      </c>
      <c r="AC146">
        <f t="shared" si="31"/>
        <v>0</v>
      </c>
      <c r="AD146">
        <f t="shared" si="32"/>
        <v>0</v>
      </c>
      <c r="AE146">
        <f t="shared" si="33"/>
        <v>0</v>
      </c>
      <c r="AF146">
        <f t="shared" si="34"/>
        <v>0</v>
      </c>
      <c r="AG146">
        <f t="shared" si="35"/>
        <v>0</v>
      </c>
      <c r="AH146">
        <f t="shared" si="36"/>
        <v>0</v>
      </c>
    </row>
    <row r="147" spans="2:34" ht="12.75">
      <c r="B147">
        <f>'PK parameters (simulated)'!$F146/'PK PD AUCMIC'!B$1</f>
        <v>1145.4751884467757</v>
      </c>
      <c r="C147">
        <f>'PK parameters (simulated)'!$F146/'PK PD AUCMIC'!C$1</f>
        <v>572.7375942233879</v>
      </c>
      <c r="D147">
        <f>'PK parameters (simulated)'!$F146/'PK PD AUCMIC'!D$1</f>
        <v>286.36879711169394</v>
      </c>
      <c r="E147">
        <f>'PK parameters (simulated)'!$F146/'PK PD AUCMIC'!E$1</f>
        <v>143.18439855584697</v>
      </c>
      <c r="F147">
        <f>'PK parameters (simulated)'!$F146/'PK PD AUCMIC'!F$1</f>
        <v>71.59219927792348</v>
      </c>
      <c r="G147">
        <f>'PK parameters (simulated)'!$F146/'PK PD AUCMIC'!G$1</f>
        <v>35.79609963896174</v>
      </c>
      <c r="H147">
        <f>'PK parameters (simulated)'!$F146/'PK PD AUCMIC'!H$1</f>
        <v>17.89804981948087</v>
      </c>
      <c r="I147">
        <f>'PK parameters (simulated)'!$F146/'PK PD AUCMIC'!I$1</f>
        <v>8.949024909740436</v>
      </c>
      <c r="J147">
        <f>'PK parameters (simulated)'!$F146/'PK PD AUCMIC'!J$1</f>
        <v>4.474512454870218</v>
      </c>
      <c r="Z147">
        <f t="shared" si="28"/>
        <v>0</v>
      </c>
      <c r="AA147">
        <f t="shared" si="29"/>
        <v>0</v>
      </c>
      <c r="AB147">
        <f t="shared" si="30"/>
        <v>0</v>
      </c>
      <c r="AC147">
        <f t="shared" si="31"/>
        <v>0</v>
      </c>
      <c r="AD147">
        <f t="shared" si="32"/>
        <v>0</v>
      </c>
      <c r="AE147">
        <f t="shared" si="33"/>
        <v>0</v>
      </c>
      <c r="AF147">
        <f t="shared" si="34"/>
        <v>0</v>
      </c>
      <c r="AG147">
        <f t="shared" si="35"/>
        <v>0</v>
      </c>
      <c r="AH147">
        <f t="shared" si="36"/>
        <v>0</v>
      </c>
    </row>
    <row r="148" spans="2:34" ht="12.75">
      <c r="B148">
        <f>'PK parameters (simulated)'!$F147/'PK PD AUCMIC'!B$1</f>
        <v>1670.2435774756855</v>
      </c>
      <c r="C148">
        <f>'PK parameters (simulated)'!$F147/'PK PD AUCMIC'!C$1</f>
        <v>835.1217887378427</v>
      </c>
      <c r="D148">
        <f>'PK parameters (simulated)'!$F147/'PK PD AUCMIC'!D$1</f>
        <v>417.56089436892137</v>
      </c>
      <c r="E148">
        <f>'PK parameters (simulated)'!$F147/'PK PD AUCMIC'!E$1</f>
        <v>208.78044718446068</v>
      </c>
      <c r="F148">
        <f>'PK parameters (simulated)'!$F147/'PK PD AUCMIC'!F$1</f>
        <v>104.39022359223034</v>
      </c>
      <c r="G148">
        <f>'PK parameters (simulated)'!$F147/'PK PD AUCMIC'!G$1</f>
        <v>52.19511179611517</v>
      </c>
      <c r="H148">
        <f>'PK parameters (simulated)'!$F147/'PK PD AUCMIC'!H$1</f>
        <v>26.097555898057585</v>
      </c>
      <c r="I148">
        <f>'PK parameters (simulated)'!$F147/'PK PD AUCMIC'!I$1</f>
        <v>13.048777949028793</v>
      </c>
      <c r="J148">
        <f>'PK parameters (simulated)'!$F147/'PK PD AUCMIC'!J$1</f>
        <v>6.524388974514396</v>
      </c>
      <c r="Z148">
        <f t="shared" si="28"/>
        <v>0</v>
      </c>
      <c r="AA148">
        <f t="shared" si="29"/>
        <v>0</v>
      </c>
      <c r="AB148">
        <f t="shared" si="30"/>
        <v>0</v>
      </c>
      <c r="AC148">
        <f t="shared" si="31"/>
        <v>0</v>
      </c>
      <c r="AD148">
        <f t="shared" si="32"/>
        <v>0</v>
      </c>
      <c r="AE148">
        <f t="shared" si="33"/>
        <v>0</v>
      </c>
      <c r="AF148">
        <f t="shared" si="34"/>
        <v>0</v>
      </c>
      <c r="AG148">
        <f t="shared" si="35"/>
        <v>0</v>
      </c>
      <c r="AH148">
        <f t="shared" si="36"/>
        <v>0</v>
      </c>
    </row>
    <row r="149" spans="2:34" ht="12.75">
      <c r="B149">
        <f>'PK parameters (simulated)'!$F148/'PK PD AUCMIC'!B$1</f>
        <v>1788.820244415277</v>
      </c>
      <c r="C149">
        <f>'PK parameters (simulated)'!$F148/'PK PD AUCMIC'!C$1</f>
        <v>894.4101222076386</v>
      </c>
      <c r="D149">
        <f>'PK parameters (simulated)'!$F148/'PK PD AUCMIC'!D$1</f>
        <v>447.2050611038193</v>
      </c>
      <c r="E149">
        <f>'PK parameters (simulated)'!$F148/'PK PD AUCMIC'!E$1</f>
        <v>223.60253055190964</v>
      </c>
      <c r="F149">
        <f>'PK parameters (simulated)'!$F148/'PK PD AUCMIC'!F$1</f>
        <v>111.80126527595482</v>
      </c>
      <c r="G149">
        <f>'PK parameters (simulated)'!$F148/'PK PD AUCMIC'!G$1</f>
        <v>55.90063263797741</v>
      </c>
      <c r="H149">
        <f>'PK parameters (simulated)'!$F148/'PK PD AUCMIC'!H$1</f>
        <v>27.950316318988705</v>
      </c>
      <c r="I149">
        <f>'PK parameters (simulated)'!$F148/'PK PD AUCMIC'!I$1</f>
        <v>13.975158159494352</v>
      </c>
      <c r="J149">
        <f>'PK parameters (simulated)'!$F148/'PK PD AUCMIC'!J$1</f>
        <v>6.987579079747176</v>
      </c>
      <c r="Z149">
        <f t="shared" si="28"/>
        <v>0</v>
      </c>
      <c r="AA149">
        <f t="shared" si="29"/>
        <v>0</v>
      </c>
      <c r="AB149">
        <f t="shared" si="30"/>
        <v>0</v>
      </c>
      <c r="AC149">
        <f t="shared" si="31"/>
        <v>0</v>
      </c>
      <c r="AD149">
        <f t="shared" si="32"/>
        <v>0</v>
      </c>
      <c r="AE149">
        <f t="shared" si="33"/>
        <v>0</v>
      </c>
      <c r="AF149">
        <f t="shared" si="34"/>
        <v>0</v>
      </c>
      <c r="AG149">
        <f t="shared" si="35"/>
        <v>0</v>
      </c>
      <c r="AH149">
        <f t="shared" si="36"/>
        <v>0</v>
      </c>
    </row>
    <row r="150" spans="2:34" ht="12.75">
      <c r="B150">
        <f>'PK parameters (simulated)'!$F149/'PK PD AUCMIC'!B$1</f>
        <v>964.5853097889567</v>
      </c>
      <c r="C150">
        <f>'PK parameters (simulated)'!$F149/'PK PD AUCMIC'!C$1</f>
        <v>482.29265489447835</v>
      </c>
      <c r="D150">
        <f>'PK parameters (simulated)'!$F149/'PK PD AUCMIC'!D$1</f>
        <v>241.14632744723917</v>
      </c>
      <c r="E150">
        <f>'PK parameters (simulated)'!$F149/'PK PD AUCMIC'!E$1</f>
        <v>120.57316372361959</v>
      </c>
      <c r="F150">
        <f>'PK parameters (simulated)'!$F149/'PK PD AUCMIC'!F$1</f>
        <v>60.28658186180979</v>
      </c>
      <c r="G150">
        <f>'PK parameters (simulated)'!$F149/'PK PD AUCMIC'!G$1</f>
        <v>30.143290930904897</v>
      </c>
      <c r="H150">
        <f>'PK parameters (simulated)'!$F149/'PK PD AUCMIC'!H$1</f>
        <v>15.071645465452448</v>
      </c>
      <c r="I150">
        <f>'PK parameters (simulated)'!$F149/'PK PD AUCMIC'!I$1</f>
        <v>7.535822732726224</v>
      </c>
      <c r="J150">
        <f>'PK parameters (simulated)'!$F149/'PK PD AUCMIC'!J$1</f>
        <v>3.767911366363112</v>
      </c>
      <c r="Z150">
        <f t="shared" si="28"/>
        <v>0</v>
      </c>
      <c r="AA150">
        <f t="shared" si="29"/>
        <v>0</v>
      </c>
      <c r="AB150">
        <f t="shared" si="30"/>
        <v>0</v>
      </c>
      <c r="AC150">
        <f t="shared" si="31"/>
        <v>0</v>
      </c>
      <c r="AD150">
        <f t="shared" si="32"/>
        <v>0</v>
      </c>
      <c r="AE150">
        <f t="shared" si="33"/>
        <v>0</v>
      </c>
      <c r="AF150">
        <f t="shared" si="34"/>
        <v>0</v>
      </c>
      <c r="AG150">
        <f t="shared" si="35"/>
        <v>0</v>
      </c>
      <c r="AH150">
        <f t="shared" si="36"/>
        <v>0</v>
      </c>
    </row>
    <row r="151" spans="2:34" ht="12.75">
      <c r="B151">
        <f>'PK parameters (simulated)'!$F150/'PK PD AUCMIC'!B$1</f>
        <v>1369.6635034587234</v>
      </c>
      <c r="C151">
        <f>'PK parameters (simulated)'!$F150/'PK PD AUCMIC'!C$1</f>
        <v>684.8317517293617</v>
      </c>
      <c r="D151">
        <f>'PK parameters (simulated)'!$F150/'PK PD AUCMIC'!D$1</f>
        <v>342.41587586468086</v>
      </c>
      <c r="E151">
        <f>'PK parameters (simulated)'!$F150/'PK PD AUCMIC'!E$1</f>
        <v>171.20793793234043</v>
      </c>
      <c r="F151">
        <f>'PK parameters (simulated)'!$F150/'PK PD AUCMIC'!F$1</f>
        <v>85.60396896617021</v>
      </c>
      <c r="G151">
        <f>'PK parameters (simulated)'!$F150/'PK PD AUCMIC'!G$1</f>
        <v>42.80198448308511</v>
      </c>
      <c r="H151">
        <f>'PK parameters (simulated)'!$F150/'PK PD AUCMIC'!H$1</f>
        <v>21.400992241542554</v>
      </c>
      <c r="I151">
        <f>'PK parameters (simulated)'!$F150/'PK PD AUCMIC'!I$1</f>
        <v>10.700496120771277</v>
      </c>
      <c r="J151">
        <f>'PK parameters (simulated)'!$F150/'PK PD AUCMIC'!J$1</f>
        <v>5.350248060385638</v>
      </c>
      <c r="Z151">
        <f t="shared" si="28"/>
        <v>0</v>
      </c>
      <c r="AA151">
        <f t="shared" si="29"/>
        <v>0</v>
      </c>
      <c r="AB151">
        <f t="shared" si="30"/>
        <v>0</v>
      </c>
      <c r="AC151">
        <f t="shared" si="31"/>
        <v>0</v>
      </c>
      <c r="AD151">
        <f t="shared" si="32"/>
        <v>0</v>
      </c>
      <c r="AE151">
        <f t="shared" si="33"/>
        <v>0</v>
      </c>
      <c r="AF151">
        <f t="shared" si="34"/>
        <v>0</v>
      </c>
      <c r="AG151">
        <f t="shared" si="35"/>
        <v>0</v>
      </c>
      <c r="AH151">
        <f t="shared" si="36"/>
        <v>0</v>
      </c>
    </row>
    <row r="152" spans="2:34" ht="12.75">
      <c r="B152">
        <f>'PK parameters (simulated)'!$F151/'PK PD AUCMIC'!B$1</f>
        <v>1535.913050273245</v>
      </c>
      <c r="C152">
        <f>'PK parameters (simulated)'!$F151/'PK PD AUCMIC'!C$1</f>
        <v>767.9565251366225</v>
      </c>
      <c r="D152">
        <f>'PK parameters (simulated)'!$F151/'PK PD AUCMIC'!D$1</f>
        <v>383.97826256831127</v>
      </c>
      <c r="E152">
        <f>'PK parameters (simulated)'!$F151/'PK PD AUCMIC'!E$1</f>
        <v>191.98913128415563</v>
      </c>
      <c r="F152">
        <f>'PK parameters (simulated)'!$F151/'PK PD AUCMIC'!F$1</f>
        <v>95.99456564207782</v>
      </c>
      <c r="G152">
        <f>'PK parameters (simulated)'!$F151/'PK PD AUCMIC'!G$1</f>
        <v>47.99728282103891</v>
      </c>
      <c r="H152">
        <f>'PK parameters (simulated)'!$F151/'PK PD AUCMIC'!H$1</f>
        <v>23.998641410519454</v>
      </c>
      <c r="I152">
        <f>'PK parameters (simulated)'!$F151/'PK PD AUCMIC'!I$1</f>
        <v>11.999320705259727</v>
      </c>
      <c r="J152">
        <f>'PK parameters (simulated)'!$F151/'PK PD AUCMIC'!J$1</f>
        <v>5.9996603526298635</v>
      </c>
      <c r="Z152">
        <f t="shared" si="28"/>
        <v>0</v>
      </c>
      <c r="AA152">
        <f t="shared" si="29"/>
        <v>0</v>
      </c>
      <c r="AB152">
        <f t="shared" si="30"/>
        <v>0</v>
      </c>
      <c r="AC152">
        <f t="shared" si="31"/>
        <v>0</v>
      </c>
      <c r="AD152">
        <f t="shared" si="32"/>
        <v>0</v>
      </c>
      <c r="AE152">
        <f t="shared" si="33"/>
        <v>0</v>
      </c>
      <c r="AF152">
        <f t="shared" si="34"/>
        <v>0</v>
      </c>
      <c r="AG152">
        <f t="shared" si="35"/>
        <v>0</v>
      </c>
      <c r="AH152">
        <f t="shared" si="36"/>
        <v>0</v>
      </c>
    </row>
    <row r="153" spans="2:34" ht="12.75">
      <c r="B153">
        <f>'PK parameters (simulated)'!$F152/'PK PD AUCMIC'!B$1</f>
        <v>1686.7701350933576</v>
      </c>
      <c r="C153">
        <f>'PK parameters (simulated)'!$F152/'PK PD AUCMIC'!C$1</f>
        <v>843.3850675466788</v>
      </c>
      <c r="D153">
        <f>'PK parameters (simulated)'!$F152/'PK PD AUCMIC'!D$1</f>
        <v>421.6925337733394</v>
      </c>
      <c r="E153">
        <f>'PK parameters (simulated)'!$F152/'PK PD AUCMIC'!E$1</f>
        <v>210.8462668866697</v>
      </c>
      <c r="F153">
        <f>'PK parameters (simulated)'!$F152/'PK PD AUCMIC'!F$1</f>
        <v>105.42313344333485</v>
      </c>
      <c r="G153">
        <f>'PK parameters (simulated)'!$F152/'PK PD AUCMIC'!G$1</f>
        <v>52.711566721667424</v>
      </c>
      <c r="H153">
        <f>'PK parameters (simulated)'!$F152/'PK PD AUCMIC'!H$1</f>
        <v>26.355783360833712</v>
      </c>
      <c r="I153">
        <f>'PK parameters (simulated)'!$F152/'PK PD AUCMIC'!I$1</f>
        <v>13.177891680416856</v>
      </c>
      <c r="J153">
        <f>'PK parameters (simulated)'!$F152/'PK PD AUCMIC'!J$1</f>
        <v>6.588945840208428</v>
      </c>
      <c r="Z153">
        <f t="shared" si="28"/>
        <v>0</v>
      </c>
      <c r="AA153">
        <f t="shared" si="29"/>
        <v>0</v>
      </c>
      <c r="AB153">
        <f t="shared" si="30"/>
        <v>0</v>
      </c>
      <c r="AC153">
        <f t="shared" si="31"/>
        <v>0</v>
      </c>
      <c r="AD153">
        <f t="shared" si="32"/>
        <v>0</v>
      </c>
      <c r="AE153">
        <f t="shared" si="33"/>
        <v>0</v>
      </c>
      <c r="AF153">
        <f t="shared" si="34"/>
        <v>0</v>
      </c>
      <c r="AG153">
        <f t="shared" si="35"/>
        <v>0</v>
      </c>
      <c r="AH153">
        <f t="shared" si="36"/>
        <v>0</v>
      </c>
    </row>
    <row r="154" spans="2:34" ht="12.75">
      <c r="B154">
        <f>'PK parameters (simulated)'!$F153/'PK PD AUCMIC'!B$1</f>
        <v>1251.038422339269</v>
      </c>
      <c r="C154">
        <f>'PK parameters (simulated)'!$F153/'PK PD AUCMIC'!C$1</f>
        <v>625.5192111696344</v>
      </c>
      <c r="D154">
        <f>'PK parameters (simulated)'!$F153/'PK PD AUCMIC'!D$1</f>
        <v>312.7596055848172</v>
      </c>
      <c r="E154">
        <f>'PK parameters (simulated)'!$F153/'PK PD AUCMIC'!E$1</f>
        <v>156.3798027924086</v>
      </c>
      <c r="F154">
        <f>'PK parameters (simulated)'!$F153/'PK PD AUCMIC'!F$1</f>
        <v>78.1899013962043</v>
      </c>
      <c r="G154">
        <f>'PK parameters (simulated)'!$F153/'PK PD AUCMIC'!G$1</f>
        <v>39.09495069810215</v>
      </c>
      <c r="H154">
        <f>'PK parameters (simulated)'!$F153/'PK PD AUCMIC'!H$1</f>
        <v>19.547475349051076</v>
      </c>
      <c r="I154">
        <f>'PK parameters (simulated)'!$F153/'PK PD AUCMIC'!I$1</f>
        <v>9.773737674525538</v>
      </c>
      <c r="J154">
        <f>'PK parameters (simulated)'!$F153/'PK PD AUCMIC'!J$1</f>
        <v>4.886868837262769</v>
      </c>
      <c r="Z154">
        <f t="shared" si="28"/>
        <v>0</v>
      </c>
      <c r="AA154">
        <f t="shared" si="29"/>
        <v>0</v>
      </c>
      <c r="AB154">
        <f t="shared" si="30"/>
        <v>0</v>
      </c>
      <c r="AC154">
        <f t="shared" si="31"/>
        <v>0</v>
      </c>
      <c r="AD154">
        <f t="shared" si="32"/>
        <v>0</v>
      </c>
      <c r="AE154">
        <f t="shared" si="33"/>
        <v>0</v>
      </c>
      <c r="AF154">
        <f t="shared" si="34"/>
        <v>0</v>
      </c>
      <c r="AG154">
        <f t="shared" si="35"/>
        <v>0</v>
      </c>
      <c r="AH154">
        <f t="shared" si="36"/>
        <v>0</v>
      </c>
    </row>
    <row r="155" spans="2:34" ht="12.75">
      <c r="B155">
        <f>'PK parameters (simulated)'!$F154/'PK PD AUCMIC'!B$1</f>
        <v>1814.7875865484093</v>
      </c>
      <c r="C155">
        <f>'PK parameters (simulated)'!$F154/'PK PD AUCMIC'!C$1</f>
        <v>907.3937932742047</v>
      </c>
      <c r="D155">
        <f>'PK parameters (simulated)'!$F154/'PK PD AUCMIC'!D$1</f>
        <v>453.6968966371023</v>
      </c>
      <c r="E155">
        <f>'PK parameters (simulated)'!$F154/'PK PD AUCMIC'!E$1</f>
        <v>226.84844831855116</v>
      </c>
      <c r="F155">
        <f>'PK parameters (simulated)'!$F154/'PK PD AUCMIC'!F$1</f>
        <v>113.42422415927558</v>
      </c>
      <c r="G155">
        <f>'PK parameters (simulated)'!$F154/'PK PD AUCMIC'!G$1</f>
        <v>56.71211207963779</v>
      </c>
      <c r="H155">
        <f>'PK parameters (simulated)'!$F154/'PK PD AUCMIC'!H$1</f>
        <v>28.356056039818895</v>
      </c>
      <c r="I155">
        <f>'PK parameters (simulated)'!$F154/'PK PD AUCMIC'!I$1</f>
        <v>14.178028019909448</v>
      </c>
      <c r="J155">
        <f>'PK parameters (simulated)'!$F154/'PK PD AUCMIC'!J$1</f>
        <v>7.089014009954724</v>
      </c>
      <c r="Z155">
        <f t="shared" si="28"/>
        <v>0</v>
      </c>
      <c r="AA155">
        <f t="shared" si="29"/>
        <v>0</v>
      </c>
      <c r="AB155">
        <f t="shared" si="30"/>
        <v>0</v>
      </c>
      <c r="AC155">
        <f t="shared" si="31"/>
        <v>0</v>
      </c>
      <c r="AD155">
        <f t="shared" si="32"/>
        <v>0</v>
      </c>
      <c r="AE155">
        <f t="shared" si="33"/>
        <v>0</v>
      </c>
      <c r="AF155">
        <f t="shared" si="34"/>
        <v>0</v>
      </c>
      <c r="AG155">
        <f t="shared" si="35"/>
        <v>0</v>
      </c>
      <c r="AH155">
        <f t="shared" si="36"/>
        <v>0</v>
      </c>
    </row>
    <row r="156" spans="2:34" ht="12.75">
      <c r="B156">
        <f>'PK parameters (simulated)'!$F155/'PK PD AUCMIC'!B$1</f>
        <v>1463.5910867344735</v>
      </c>
      <c r="C156">
        <f>'PK parameters (simulated)'!$F155/'PK PD AUCMIC'!C$1</f>
        <v>731.7955433672367</v>
      </c>
      <c r="D156">
        <f>'PK parameters (simulated)'!$F155/'PK PD AUCMIC'!D$1</f>
        <v>365.8977716836184</v>
      </c>
      <c r="E156">
        <f>'PK parameters (simulated)'!$F155/'PK PD AUCMIC'!E$1</f>
        <v>182.9488858418092</v>
      </c>
      <c r="F156">
        <f>'PK parameters (simulated)'!$F155/'PK PD AUCMIC'!F$1</f>
        <v>91.4744429209046</v>
      </c>
      <c r="G156">
        <f>'PK parameters (simulated)'!$F155/'PK PD AUCMIC'!G$1</f>
        <v>45.7372214604523</v>
      </c>
      <c r="H156">
        <f>'PK parameters (simulated)'!$F155/'PK PD AUCMIC'!H$1</f>
        <v>22.86861073022615</v>
      </c>
      <c r="I156">
        <f>'PK parameters (simulated)'!$F155/'PK PD AUCMIC'!I$1</f>
        <v>11.434305365113074</v>
      </c>
      <c r="J156">
        <f>'PK parameters (simulated)'!$F155/'PK PD AUCMIC'!J$1</f>
        <v>5.717152682556537</v>
      </c>
      <c r="Z156">
        <f t="shared" si="28"/>
        <v>0</v>
      </c>
      <c r="AA156">
        <f t="shared" si="29"/>
        <v>0</v>
      </c>
      <c r="AB156">
        <f t="shared" si="30"/>
        <v>0</v>
      </c>
      <c r="AC156">
        <f t="shared" si="31"/>
        <v>0</v>
      </c>
      <c r="AD156">
        <f t="shared" si="32"/>
        <v>0</v>
      </c>
      <c r="AE156">
        <f t="shared" si="33"/>
        <v>0</v>
      </c>
      <c r="AF156">
        <f t="shared" si="34"/>
        <v>0</v>
      </c>
      <c r="AG156">
        <f t="shared" si="35"/>
        <v>0</v>
      </c>
      <c r="AH156">
        <f t="shared" si="36"/>
        <v>0</v>
      </c>
    </row>
    <row r="157" spans="2:34" ht="12.75">
      <c r="B157">
        <f>'PK parameters (simulated)'!$F156/'PK PD AUCMIC'!B$1</f>
        <v>1938.92394317857</v>
      </c>
      <c r="C157">
        <f>'PK parameters (simulated)'!$F156/'PK PD AUCMIC'!C$1</f>
        <v>969.461971589285</v>
      </c>
      <c r="D157">
        <f>'PK parameters (simulated)'!$F156/'PK PD AUCMIC'!D$1</f>
        <v>484.7309857946425</v>
      </c>
      <c r="E157">
        <f>'PK parameters (simulated)'!$F156/'PK PD AUCMIC'!E$1</f>
        <v>242.36549289732125</v>
      </c>
      <c r="F157">
        <f>'PK parameters (simulated)'!$F156/'PK PD AUCMIC'!F$1</f>
        <v>121.18274644866062</v>
      </c>
      <c r="G157">
        <f>'PK parameters (simulated)'!$F156/'PK PD AUCMIC'!G$1</f>
        <v>60.59137322433031</v>
      </c>
      <c r="H157">
        <f>'PK parameters (simulated)'!$F156/'PK PD AUCMIC'!H$1</f>
        <v>30.295686612165156</v>
      </c>
      <c r="I157">
        <f>'PK parameters (simulated)'!$F156/'PK PD AUCMIC'!I$1</f>
        <v>15.147843306082578</v>
      </c>
      <c r="J157">
        <f>'PK parameters (simulated)'!$F156/'PK PD AUCMIC'!J$1</f>
        <v>7.573921653041289</v>
      </c>
      <c r="Z157">
        <f t="shared" si="28"/>
        <v>0</v>
      </c>
      <c r="AA157">
        <f t="shared" si="29"/>
        <v>0</v>
      </c>
      <c r="AB157">
        <f t="shared" si="30"/>
        <v>0</v>
      </c>
      <c r="AC157">
        <f t="shared" si="31"/>
        <v>0</v>
      </c>
      <c r="AD157">
        <f t="shared" si="32"/>
        <v>0</v>
      </c>
      <c r="AE157">
        <f t="shared" si="33"/>
        <v>0</v>
      </c>
      <c r="AF157">
        <f t="shared" si="34"/>
        <v>0</v>
      </c>
      <c r="AG157">
        <f t="shared" si="35"/>
        <v>0</v>
      </c>
      <c r="AH157">
        <f t="shared" si="36"/>
        <v>0</v>
      </c>
    </row>
    <row r="158" spans="2:34" ht="12.75">
      <c r="B158">
        <f>'PK parameters (simulated)'!$F157/'PK PD AUCMIC'!B$1</f>
        <v>1484.0556695490245</v>
      </c>
      <c r="C158">
        <f>'PK parameters (simulated)'!$F157/'PK PD AUCMIC'!C$1</f>
        <v>742.0278347745123</v>
      </c>
      <c r="D158">
        <f>'PK parameters (simulated)'!$F157/'PK PD AUCMIC'!D$1</f>
        <v>371.01391738725613</v>
      </c>
      <c r="E158">
        <f>'PK parameters (simulated)'!$F157/'PK PD AUCMIC'!E$1</f>
        <v>185.50695869362806</v>
      </c>
      <c r="F158">
        <f>'PK parameters (simulated)'!$F157/'PK PD AUCMIC'!F$1</f>
        <v>92.75347934681403</v>
      </c>
      <c r="G158">
        <f>'PK parameters (simulated)'!$F157/'PK PD AUCMIC'!G$1</f>
        <v>46.376739673407016</v>
      </c>
      <c r="H158">
        <f>'PK parameters (simulated)'!$F157/'PK PD AUCMIC'!H$1</f>
        <v>23.188369836703508</v>
      </c>
      <c r="I158">
        <f>'PK parameters (simulated)'!$F157/'PK PD AUCMIC'!I$1</f>
        <v>11.594184918351754</v>
      </c>
      <c r="J158">
        <f>'PK parameters (simulated)'!$F157/'PK PD AUCMIC'!J$1</f>
        <v>5.797092459175877</v>
      </c>
      <c r="Z158">
        <f t="shared" si="28"/>
        <v>0</v>
      </c>
      <c r="AA158">
        <f t="shared" si="29"/>
        <v>0</v>
      </c>
      <c r="AB158">
        <f t="shared" si="30"/>
        <v>0</v>
      </c>
      <c r="AC158">
        <f t="shared" si="31"/>
        <v>0</v>
      </c>
      <c r="AD158">
        <f t="shared" si="32"/>
        <v>0</v>
      </c>
      <c r="AE158">
        <f t="shared" si="33"/>
        <v>0</v>
      </c>
      <c r="AF158">
        <f t="shared" si="34"/>
        <v>0</v>
      </c>
      <c r="AG158">
        <f t="shared" si="35"/>
        <v>0</v>
      </c>
      <c r="AH158">
        <f t="shared" si="36"/>
        <v>0</v>
      </c>
    </row>
    <row r="159" spans="2:34" ht="12.75">
      <c r="B159">
        <f>'PK parameters (simulated)'!$F158/'PK PD AUCMIC'!B$1</f>
        <v>1441.7547457435523</v>
      </c>
      <c r="C159">
        <f>'PK parameters (simulated)'!$F158/'PK PD AUCMIC'!C$1</f>
        <v>720.8773728717762</v>
      </c>
      <c r="D159">
        <f>'PK parameters (simulated)'!$F158/'PK PD AUCMIC'!D$1</f>
        <v>360.4386864358881</v>
      </c>
      <c r="E159">
        <f>'PK parameters (simulated)'!$F158/'PK PD AUCMIC'!E$1</f>
        <v>180.21934321794404</v>
      </c>
      <c r="F159">
        <f>'PK parameters (simulated)'!$F158/'PK PD AUCMIC'!F$1</f>
        <v>90.10967160897202</v>
      </c>
      <c r="G159">
        <f>'PK parameters (simulated)'!$F158/'PK PD AUCMIC'!G$1</f>
        <v>45.05483580448601</v>
      </c>
      <c r="H159">
        <f>'PK parameters (simulated)'!$F158/'PK PD AUCMIC'!H$1</f>
        <v>22.527417902243005</v>
      </c>
      <c r="I159">
        <f>'PK parameters (simulated)'!$F158/'PK PD AUCMIC'!I$1</f>
        <v>11.263708951121503</v>
      </c>
      <c r="J159">
        <f>'PK parameters (simulated)'!$F158/'PK PD AUCMIC'!J$1</f>
        <v>5.631854475560751</v>
      </c>
      <c r="Z159">
        <f t="shared" si="28"/>
        <v>0</v>
      </c>
      <c r="AA159">
        <f t="shared" si="29"/>
        <v>0</v>
      </c>
      <c r="AB159">
        <f t="shared" si="30"/>
        <v>0</v>
      </c>
      <c r="AC159">
        <f t="shared" si="31"/>
        <v>0</v>
      </c>
      <c r="AD159">
        <f t="shared" si="32"/>
        <v>0</v>
      </c>
      <c r="AE159">
        <f t="shared" si="33"/>
        <v>0</v>
      </c>
      <c r="AF159">
        <f t="shared" si="34"/>
        <v>0</v>
      </c>
      <c r="AG159">
        <f t="shared" si="35"/>
        <v>0</v>
      </c>
      <c r="AH159">
        <f t="shared" si="36"/>
        <v>0</v>
      </c>
    </row>
    <row r="160" spans="2:34" ht="12.75">
      <c r="B160">
        <f>'PK parameters (simulated)'!$F159/'PK PD AUCMIC'!B$1</f>
        <v>982.7935893639299</v>
      </c>
      <c r="C160">
        <f>'PK parameters (simulated)'!$F159/'PK PD AUCMIC'!C$1</f>
        <v>491.39679468196493</v>
      </c>
      <c r="D160">
        <f>'PK parameters (simulated)'!$F159/'PK PD AUCMIC'!D$1</f>
        <v>245.69839734098247</v>
      </c>
      <c r="E160">
        <f>'PK parameters (simulated)'!$F159/'PK PD AUCMIC'!E$1</f>
        <v>122.84919867049123</v>
      </c>
      <c r="F160">
        <f>'PK parameters (simulated)'!$F159/'PK PD AUCMIC'!F$1</f>
        <v>61.42459933524562</v>
      </c>
      <c r="G160">
        <f>'PK parameters (simulated)'!$F159/'PK PD AUCMIC'!G$1</f>
        <v>30.71229966762281</v>
      </c>
      <c r="H160">
        <f>'PK parameters (simulated)'!$F159/'PK PD AUCMIC'!H$1</f>
        <v>15.356149833811404</v>
      </c>
      <c r="I160">
        <f>'PK parameters (simulated)'!$F159/'PK PD AUCMIC'!I$1</f>
        <v>7.678074916905702</v>
      </c>
      <c r="J160">
        <f>'PK parameters (simulated)'!$F159/'PK PD AUCMIC'!J$1</f>
        <v>3.839037458452851</v>
      </c>
      <c r="Z160">
        <f t="shared" si="28"/>
        <v>0</v>
      </c>
      <c r="AA160">
        <f t="shared" si="29"/>
        <v>0</v>
      </c>
      <c r="AB160">
        <f t="shared" si="30"/>
        <v>0</v>
      </c>
      <c r="AC160">
        <f t="shared" si="31"/>
        <v>0</v>
      </c>
      <c r="AD160">
        <f t="shared" si="32"/>
        <v>0</v>
      </c>
      <c r="AE160">
        <f t="shared" si="33"/>
        <v>0</v>
      </c>
      <c r="AF160">
        <f t="shared" si="34"/>
        <v>0</v>
      </c>
      <c r="AG160">
        <f t="shared" si="35"/>
        <v>0</v>
      </c>
      <c r="AH160">
        <f t="shared" si="36"/>
        <v>0</v>
      </c>
    </row>
    <row r="161" spans="2:34" ht="12.75">
      <c r="B161">
        <f>'PK parameters (simulated)'!$F160/'PK PD AUCMIC'!B$1</f>
        <v>1125.3483775411453</v>
      </c>
      <c r="C161">
        <f>'PK parameters (simulated)'!$F160/'PK PD AUCMIC'!C$1</f>
        <v>562.6741887705726</v>
      </c>
      <c r="D161">
        <f>'PK parameters (simulated)'!$F160/'PK PD AUCMIC'!D$1</f>
        <v>281.3370943852863</v>
      </c>
      <c r="E161">
        <f>'PK parameters (simulated)'!$F160/'PK PD AUCMIC'!E$1</f>
        <v>140.66854719264316</v>
      </c>
      <c r="F161">
        <f>'PK parameters (simulated)'!$F160/'PK PD AUCMIC'!F$1</f>
        <v>70.33427359632158</v>
      </c>
      <c r="G161">
        <f>'PK parameters (simulated)'!$F160/'PK PD AUCMIC'!G$1</f>
        <v>35.16713679816079</v>
      </c>
      <c r="H161">
        <f>'PK parameters (simulated)'!$F160/'PK PD AUCMIC'!H$1</f>
        <v>17.583568399080395</v>
      </c>
      <c r="I161">
        <f>'PK parameters (simulated)'!$F160/'PK PD AUCMIC'!I$1</f>
        <v>8.791784199540198</v>
      </c>
      <c r="J161">
        <f>'PK parameters (simulated)'!$F160/'PK PD AUCMIC'!J$1</f>
        <v>4.395892099770099</v>
      </c>
      <c r="Z161">
        <f t="shared" si="28"/>
        <v>0</v>
      </c>
      <c r="AA161">
        <f t="shared" si="29"/>
        <v>0</v>
      </c>
      <c r="AB161">
        <f t="shared" si="30"/>
        <v>0</v>
      </c>
      <c r="AC161">
        <f t="shared" si="31"/>
        <v>0</v>
      </c>
      <c r="AD161">
        <f t="shared" si="32"/>
        <v>0</v>
      </c>
      <c r="AE161">
        <f t="shared" si="33"/>
        <v>0</v>
      </c>
      <c r="AF161">
        <f t="shared" si="34"/>
        <v>0</v>
      </c>
      <c r="AG161">
        <f t="shared" si="35"/>
        <v>0</v>
      </c>
      <c r="AH161">
        <f t="shared" si="36"/>
        <v>0</v>
      </c>
    </row>
    <row r="162" spans="2:34" ht="12.75">
      <c r="B162">
        <f>'PK parameters (simulated)'!$F161/'PK PD AUCMIC'!B$1</f>
        <v>1329.8964212470075</v>
      </c>
      <c r="C162">
        <f>'PK parameters (simulated)'!$F161/'PK PD AUCMIC'!C$1</f>
        <v>664.9482106235038</v>
      </c>
      <c r="D162">
        <f>'PK parameters (simulated)'!$F161/'PK PD AUCMIC'!D$1</f>
        <v>332.4741053117519</v>
      </c>
      <c r="E162">
        <f>'PK parameters (simulated)'!$F161/'PK PD AUCMIC'!E$1</f>
        <v>166.23705265587594</v>
      </c>
      <c r="F162">
        <f>'PK parameters (simulated)'!$F161/'PK PD AUCMIC'!F$1</f>
        <v>83.11852632793797</v>
      </c>
      <c r="G162">
        <f>'PK parameters (simulated)'!$F161/'PK PD AUCMIC'!G$1</f>
        <v>41.559263163968986</v>
      </c>
      <c r="H162">
        <f>'PK parameters (simulated)'!$F161/'PK PD AUCMIC'!H$1</f>
        <v>20.779631581984493</v>
      </c>
      <c r="I162">
        <f>'PK parameters (simulated)'!$F161/'PK PD AUCMIC'!I$1</f>
        <v>10.389815790992246</v>
      </c>
      <c r="J162">
        <f>'PK parameters (simulated)'!$F161/'PK PD AUCMIC'!J$1</f>
        <v>5.194907895496123</v>
      </c>
      <c r="Z162">
        <f t="shared" si="28"/>
        <v>0</v>
      </c>
      <c r="AA162">
        <f t="shared" si="29"/>
        <v>0</v>
      </c>
      <c r="AB162">
        <f t="shared" si="30"/>
        <v>0</v>
      </c>
      <c r="AC162">
        <f t="shared" si="31"/>
        <v>0</v>
      </c>
      <c r="AD162">
        <f t="shared" si="32"/>
        <v>0</v>
      </c>
      <c r="AE162">
        <f t="shared" si="33"/>
        <v>0</v>
      </c>
      <c r="AF162">
        <f t="shared" si="34"/>
        <v>0</v>
      </c>
      <c r="AG162">
        <f t="shared" si="35"/>
        <v>0</v>
      </c>
      <c r="AH162">
        <f t="shared" si="36"/>
        <v>0</v>
      </c>
    </row>
    <row r="163" spans="2:34" ht="12.75">
      <c r="B163">
        <f>'PK parameters (simulated)'!$F162/'PK PD AUCMIC'!B$1</f>
        <v>1494.554933706982</v>
      </c>
      <c r="C163">
        <f>'PK parameters (simulated)'!$F162/'PK PD AUCMIC'!C$1</f>
        <v>747.277466853491</v>
      </c>
      <c r="D163">
        <f>'PK parameters (simulated)'!$F162/'PK PD AUCMIC'!D$1</f>
        <v>373.6387334267455</v>
      </c>
      <c r="E163">
        <f>'PK parameters (simulated)'!$F162/'PK PD AUCMIC'!E$1</f>
        <v>186.81936671337274</v>
      </c>
      <c r="F163">
        <f>'PK parameters (simulated)'!$F162/'PK PD AUCMIC'!F$1</f>
        <v>93.40968335668637</v>
      </c>
      <c r="G163">
        <f>'PK parameters (simulated)'!$F162/'PK PD AUCMIC'!G$1</f>
        <v>46.704841678343186</v>
      </c>
      <c r="H163">
        <f>'PK parameters (simulated)'!$F162/'PK PD AUCMIC'!H$1</f>
        <v>23.352420839171593</v>
      </c>
      <c r="I163">
        <f>'PK parameters (simulated)'!$F162/'PK PD AUCMIC'!I$1</f>
        <v>11.676210419585797</v>
      </c>
      <c r="J163">
        <f>'PK parameters (simulated)'!$F162/'PK PD AUCMIC'!J$1</f>
        <v>5.838105209792898</v>
      </c>
      <c r="Z163">
        <f t="shared" si="28"/>
        <v>0</v>
      </c>
      <c r="AA163">
        <f t="shared" si="29"/>
        <v>0</v>
      </c>
      <c r="AB163">
        <f t="shared" si="30"/>
        <v>0</v>
      </c>
      <c r="AC163">
        <f t="shared" si="31"/>
        <v>0</v>
      </c>
      <c r="AD163">
        <f t="shared" si="32"/>
        <v>0</v>
      </c>
      <c r="AE163">
        <f t="shared" si="33"/>
        <v>0</v>
      </c>
      <c r="AF163">
        <f t="shared" si="34"/>
        <v>0</v>
      </c>
      <c r="AG163">
        <f t="shared" si="35"/>
        <v>0</v>
      </c>
      <c r="AH163">
        <f t="shared" si="36"/>
        <v>0</v>
      </c>
    </row>
    <row r="164" spans="2:34" ht="12.75">
      <c r="B164">
        <f>'PK parameters (simulated)'!$F163/'PK PD AUCMIC'!B$1</f>
        <v>1385.3455679690621</v>
      </c>
      <c r="C164">
        <f>'PK parameters (simulated)'!$F163/'PK PD AUCMIC'!C$1</f>
        <v>692.6727839845311</v>
      </c>
      <c r="D164">
        <f>'PK parameters (simulated)'!$F163/'PK PD AUCMIC'!D$1</f>
        <v>346.33639199226553</v>
      </c>
      <c r="E164">
        <f>'PK parameters (simulated)'!$F163/'PK PD AUCMIC'!E$1</f>
        <v>173.16819599613277</v>
      </c>
      <c r="F164">
        <f>'PK parameters (simulated)'!$F163/'PK PD AUCMIC'!F$1</f>
        <v>86.58409799806638</v>
      </c>
      <c r="G164">
        <f>'PK parameters (simulated)'!$F163/'PK PD AUCMIC'!G$1</f>
        <v>43.29204899903319</v>
      </c>
      <c r="H164">
        <f>'PK parameters (simulated)'!$F163/'PK PD AUCMIC'!H$1</f>
        <v>21.646024499516596</v>
      </c>
      <c r="I164">
        <f>'PK parameters (simulated)'!$F163/'PK PD AUCMIC'!I$1</f>
        <v>10.823012249758298</v>
      </c>
      <c r="J164">
        <f>'PK parameters (simulated)'!$F163/'PK PD AUCMIC'!J$1</f>
        <v>5.411506124879149</v>
      </c>
      <c r="Z164">
        <f t="shared" si="28"/>
        <v>0</v>
      </c>
      <c r="AA164">
        <f t="shared" si="29"/>
        <v>0</v>
      </c>
      <c r="AB164">
        <f t="shared" si="30"/>
        <v>0</v>
      </c>
      <c r="AC164">
        <f t="shared" si="31"/>
        <v>0</v>
      </c>
      <c r="AD164">
        <f t="shared" si="32"/>
        <v>0</v>
      </c>
      <c r="AE164">
        <f t="shared" si="33"/>
        <v>0</v>
      </c>
      <c r="AF164">
        <f t="shared" si="34"/>
        <v>0</v>
      </c>
      <c r="AG164">
        <f t="shared" si="35"/>
        <v>0</v>
      </c>
      <c r="AH164">
        <f t="shared" si="36"/>
        <v>0</v>
      </c>
    </row>
    <row r="165" spans="2:34" ht="12.75">
      <c r="B165">
        <f>'PK parameters (simulated)'!$F164/'PK PD AUCMIC'!B$1</f>
        <v>1802.6750719886197</v>
      </c>
      <c r="C165">
        <f>'PK parameters (simulated)'!$F164/'PK PD AUCMIC'!C$1</f>
        <v>901.3375359943099</v>
      </c>
      <c r="D165">
        <f>'PK parameters (simulated)'!$F164/'PK PD AUCMIC'!D$1</f>
        <v>450.66876799715493</v>
      </c>
      <c r="E165">
        <f>'PK parameters (simulated)'!$F164/'PK PD AUCMIC'!E$1</f>
        <v>225.33438399857747</v>
      </c>
      <c r="F165">
        <f>'PK parameters (simulated)'!$F164/'PK PD AUCMIC'!F$1</f>
        <v>112.66719199928873</v>
      </c>
      <c r="G165">
        <f>'PK parameters (simulated)'!$F164/'PK PD AUCMIC'!G$1</f>
        <v>56.333595999644366</v>
      </c>
      <c r="H165">
        <f>'PK parameters (simulated)'!$F164/'PK PD AUCMIC'!H$1</f>
        <v>28.166797999822183</v>
      </c>
      <c r="I165">
        <f>'PK parameters (simulated)'!$F164/'PK PD AUCMIC'!I$1</f>
        <v>14.083398999911092</v>
      </c>
      <c r="J165">
        <f>'PK parameters (simulated)'!$F164/'PK PD AUCMIC'!J$1</f>
        <v>7.041699499955546</v>
      </c>
      <c r="Z165">
        <f t="shared" si="28"/>
        <v>0</v>
      </c>
      <c r="AA165">
        <f t="shared" si="29"/>
        <v>0</v>
      </c>
      <c r="AB165">
        <f t="shared" si="30"/>
        <v>0</v>
      </c>
      <c r="AC165">
        <f t="shared" si="31"/>
        <v>0</v>
      </c>
      <c r="AD165">
        <f t="shared" si="32"/>
        <v>0</v>
      </c>
      <c r="AE165">
        <f t="shared" si="33"/>
        <v>0</v>
      </c>
      <c r="AF165">
        <f t="shared" si="34"/>
        <v>0</v>
      </c>
      <c r="AG165">
        <f t="shared" si="35"/>
        <v>0</v>
      </c>
      <c r="AH165">
        <f t="shared" si="36"/>
        <v>0</v>
      </c>
    </row>
    <row r="166" spans="2:34" ht="12.75">
      <c r="B166">
        <f>'PK parameters (simulated)'!$F165/'PK PD AUCMIC'!B$1</f>
        <v>1535.7068582176205</v>
      </c>
      <c r="C166">
        <f>'PK parameters (simulated)'!$F165/'PK PD AUCMIC'!C$1</f>
        <v>767.8534291088102</v>
      </c>
      <c r="D166">
        <f>'PK parameters (simulated)'!$F165/'PK PD AUCMIC'!D$1</f>
        <v>383.9267145544051</v>
      </c>
      <c r="E166">
        <f>'PK parameters (simulated)'!$F165/'PK PD AUCMIC'!E$1</f>
        <v>191.96335727720256</v>
      </c>
      <c r="F166">
        <f>'PK parameters (simulated)'!$F165/'PK PD AUCMIC'!F$1</f>
        <v>95.98167863860128</v>
      </c>
      <c r="G166">
        <f>'PK parameters (simulated)'!$F165/'PK PD AUCMIC'!G$1</f>
        <v>47.99083931930064</v>
      </c>
      <c r="H166">
        <f>'PK parameters (simulated)'!$F165/'PK PD AUCMIC'!H$1</f>
        <v>23.99541965965032</v>
      </c>
      <c r="I166">
        <f>'PK parameters (simulated)'!$F165/'PK PD AUCMIC'!I$1</f>
        <v>11.99770982982516</v>
      </c>
      <c r="J166">
        <f>'PK parameters (simulated)'!$F165/'PK PD AUCMIC'!J$1</f>
        <v>5.99885491491258</v>
      </c>
      <c r="Z166">
        <f t="shared" si="28"/>
        <v>0</v>
      </c>
      <c r="AA166">
        <f t="shared" si="29"/>
        <v>0</v>
      </c>
      <c r="AB166">
        <f t="shared" si="30"/>
        <v>0</v>
      </c>
      <c r="AC166">
        <f t="shared" si="31"/>
        <v>0</v>
      </c>
      <c r="AD166">
        <f t="shared" si="32"/>
        <v>0</v>
      </c>
      <c r="AE166">
        <f t="shared" si="33"/>
        <v>0</v>
      </c>
      <c r="AF166">
        <f t="shared" si="34"/>
        <v>0</v>
      </c>
      <c r="AG166">
        <f t="shared" si="35"/>
        <v>0</v>
      </c>
      <c r="AH166">
        <f t="shared" si="36"/>
        <v>0</v>
      </c>
    </row>
    <row r="167" spans="2:34" ht="12.75">
      <c r="B167">
        <f>'PK parameters (simulated)'!$F166/'PK PD AUCMIC'!B$1</f>
        <v>1705.415794422782</v>
      </c>
      <c r="C167">
        <f>'PK parameters (simulated)'!$F166/'PK PD AUCMIC'!C$1</f>
        <v>852.707897211391</v>
      </c>
      <c r="D167">
        <f>'PK parameters (simulated)'!$F166/'PK PD AUCMIC'!D$1</f>
        <v>426.3539486056955</v>
      </c>
      <c r="E167">
        <f>'PK parameters (simulated)'!$F166/'PK PD AUCMIC'!E$1</f>
        <v>213.17697430284775</v>
      </c>
      <c r="F167">
        <f>'PK parameters (simulated)'!$F166/'PK PD AUCMIC'!F$1</f>
        <v>106.58848715142388</v>
      </c>
      <c r="G167">
        <f>'PK parameters (simulated)'!$F166/'PK PD AUCMIC'!G$1</f>
        <v>53.29424357571194</v>
      </c>
      <c r="H167">
        <f>'PK parameters (simulated)'!$F166/'PK PD AUCMIC'!H$1</f>
        <v>26.64712178785597</v>
      </c>
      <c r="I167">
        <f>'PK parameters (simulated)'!$F166/'PK PD AUCMIC'!I$1</f>
        <v>13.323560893927985</v>
      </c>
      <c r="J167">
        <f>'PK parameters (simulated)'!$F166/'PK PD AUCMIC'!J$1</f>
        <v>6.661780446963992</v>
      </c>
      <c r="Z167">
        <f t="shared" si="28"/>
        <v>0</v>
      </c>
      <c r="AA167">
        <f t="shared" si="29"/>
        <v>0</v>
      </c>
      <c r="AB167">
        <f t="shared" si="30"/>
        <v>0</v>
      </c>
      <c r="AC167">
        <f t="shared" si="31"/>
        <v>0</v>
      </c>
      <c r="AD167">
        <f t="shared" si="32"/>
        <v>0</v>
      </c>
      <c r="AE167">
        <f t="shared" si="33"/>
        <v>0</v>
      </c>
      <c r="AF167">
        <f t="shared" si="34"/>
        <v>0</v>
      </c>
      <c r="AG167">
        <f t="shared" si="35"/>
        <v>0</v>
      </c>
      <c r="AH167">
        <f t="shared" si="36"/>
        <v>0</v>
      </c>
    </row>
    <row r="168" spans="2:34" ht="12.75">
      <c r="B168">
        <f>'PK parameters (simulated)'!$F167/'PK PD AUCMIC'!B$1</f>
        <v>1874.9753676675782</v>
      </c>
      <c r="C168">
        <f>'PK parameters (simulated)'!$F167/'PK PD AUCMIC'!C$1</f>
        <v>937.4876838337891</v>
      </c>
      <c r="D168">
        <f>'PK parameters (simulated)'!$F167/'PK PD AUCMIC'!D$1</f>
        <v>468.74384191689455</v>
      </c>
      <c r="E168">
        <f>'PK parameters (simulated)'!$F167/'PK PD AUCMIC'!E$1</f>
        <v>234.37192095844728</v>
      </c>
      <c r="F168">
        <f>'PK parameters (simulated)'!$F167/'PK PD AUCMIC'!F$1</f>
        <v>117.18596047922364</v>
      </c>
      <c r="G168">
        <f>'PK parameters (simulated)'!$F167/'PK PD AUCMIC'!G$1</f>
        <v>58.59298023961182</v>
      </c>
      <c r="H168">
        <f>'PK parameters (simulated)'!$F167/'PK PD AUCMIC'!H$1</f>
        <v>29.29649011980591</v>
      </c>
      <c r="I168">
        <f>'PK parameters (simulated)'!$F167/'PK PD AUCMIC'!I$1</f>
        <v>14.648245059902955</v>
      </c>
      <c r="J168">
        <f>'PK parameters (simulated)'!$F167/'PK PD AUCMIC'!J$1</f>
        <v>7.324122529951477</v>
      </c>
      <c r="Z168">
        <f t="shared" si="28"/>
        <v>0</v>
      </c>
      <c r="AA168">
        <f t="shared" si="29"/>
        <v>0</v>
      </c>
      <c r="AB168">
        <f t="shared" si="30"/>
        <v>0</v>
      </c>
      <c r="AC168">
        <f t="shared" si="31"/>
        <v>0</v>
      </c>
      <c r="AD168">
        <f t="shared" si="32"/>
        <v>0</v>
      </c>
      <c r="AE168">
        <f t="shared" si="33"/>
        <v>0</v>
      </c>
      <c r="AF168">
        <f t="shared" si="34"/>
        <v>0</v>
      </c>
      <c r="AG168">
        <f t="shared" si="35"/>
        <v>0</v>
      </c>
      <c r="AH168">
        <f t="shared" si="36"/>
        <v>0</v>
      </c>
    </row>
    <row r="169" spans="2:34" ht="12.75">
      <c r="B169">
        <f>'PK parameters (simulated)'!$F168/'PK PD AUCMIC'!B$1</f>
        <v>1696.4526477562385</v>
      </c>
      <c r="C169">
        <f>'PK parameters (simulated)'!$F168/'PK PD AUCMIC'!C$1</f>
        <v>848.2263238781193</v>
      </c>
      <c r="D169">
        <f>'PK parameters (simulated)'!$F168/'PK PD AUCMIC'!D$1</f>
        <v>424.11316193905964</v>
      </c>
      <c r="E169">
        <f>'PK parameters (simulated)'!$F168/'PK PD AUCMIC'!E$1</f>
        <v>212.05658096952982</v>
      </c>
      <c r="F169">
        <f>'PK parameters (simulated)'!$F168/'PK PD AUCMIC'!F$1</f>
        <v>106.02829048476491</v>
      </c>
      <c r="G169">
        <f>'PK parameters (simulated)'!$F168/'PK PD AUCMIC'!G$1</f>
        <v>53.014145242382455</v>
      </c>
      <c r="H169">
        <f>'PK parameters (simulated)'!$F168/'PK PD AUCMIC'!H$1</f>
        <v>26.507072621191227</v>
      </c>
      <c r="I169">
        <f>'PK parameters (simulated)'!$F168/'PK PD AUCMIC'!I$1</f>
        <v>13.253536310595614</v>
      </c>
      <c r="J169">
        <f>'PK parameters (simulated)'!$F168/'PK PD AUCMIC'!J$1</f>
        <v>6.626768155297807</v>
      </c>
      <c r="Z169">
        <f t="shared" si="28"/>
        <v>0</v>
      </c>
      <c r="AA169">
        <f t="shared" si="29"/>
        <v>0</v>
      </c>
      <c r="AB169">
        <f t="shared" si="30"/>
        <v>0</v>
      </c>
      <c r="AC169">
        <f t="shared" si="31"/>
        <v>0</v>
      </c>
      <c r="AD169">
        <f t="shared" si="32"/>
        <v>0</v>
      </c>
      <c r="AE169">
        <f t="shared" si="33"/>
        <v>0</v>
      </c>
      <c r="AF169">
        <f t="shared" si="34"/>
        <v>0</v>
      </c>
      <c r="AG169">
        <f t="shared" si="35"/>
        <v>0</v>
      </c>
      <c r="AH169">
        <f t="shared" si="36"/>
        <v>0</v>
      </c>
    </row>
    <row r="170" spans="2:34" ht="12.75">
      <c r="B170">
        <f>'PK parameters (simulated)'!$F169/'PK PD AUCMIC'!B$1</f>
        <v>987.4216239685803</v>
      </c>
      <c r="C170">
        <f>'PK parameters (simulated)'!$F169/'PK PD AUCMIC'!C$1</f>
        <v>493.71081198429016</v>
      </c>
      <c r="D170">
        <f>'PK parameters (simulated)'!$F169/'PK PD AUCMIC'!D$1</f>
        <v>246.85540599214508</v>
      </c>
      <c r="E170">
        <f>'PK parameters (simulated)'!$F169/'PK PD AUCMIC'!E$1</f>
        <v>123.42770299607254</v>
      </c>
      <c r="F170">
        <f>'PK parameters (simulated)'!$F169/'PK PD AUCMIC'!F$1</f>
        <v>61.71385149803627</v>
      </c>
      <c r="G170">
        <f>'PK parameters (simulated)'!$F169/'PK PD AUCMIC'!G$1</f>
        <v>30.856925749018135</v>
      </c>
      <c r="H170">
        <f>'PK parameters (simulated)'!$F169/'PK PD AUCMIC'!H$1</f>
        <v>15.428462874509068</v>
      </c>
      <c r="I170">
        <f>'PK parameters (simulated)'!$F169/'PK PD AUCMIC'!I$1</f>
        <v>7.714231437254534</v>
      </c>
      <c r="J170">
        <f>'PK parameters (simulated)'!$F169/'PK PD AUCMIC'!J$1</f>
        <v>3.857115718627267</v>
      </c>
      <c r="Z170">
        <f t="shared" si="28"/>
        <v>0</v>
      </c>
      <c r="AA170">
        <f t="shared" si="29"/>
        <v>0</v>
      </c>
      <c r="AB170">
        <f t="shared" si="30"/>
        <v>0</v>
      </c>
      <c r="AC170">
        <f t="shared" si="31"/>
        <v>0</v>
      </c>
      <c r="AD170">
        <f t="shared" si="32"/>
        <v>0</v>
      </c>
      <c r="AE170">
        <f t="shared" si="33"/>
        <v>0</v>
      </c>
      <c r="AF170">
        <f t="shared" si="34"/>
        <v>0</v>
      </c>
      <c r="AG170">
        <f t="shared" si="35"/>
        <v>0</v>
      </c>
      <c r="AH170">
        <f t="shared" si="36"/>
        <v>0</v>
      </c>
    </row>
    <row r="171" spans="2:34" ht="12.75">
      <c r="B171">
        <f>'PK parameters (simulated)'!$F170/'PK PD AUCMIC'!B$1</f>
        <v>1704.493244399889</v>
      </c>
      <c r="C171">
        <f>'PK parameters (simulated)'!$F170/'PK PD AUCMIC'!C$1</f>
        <v>852.2466221999445</v>
      </c>
      <c r="D171">
        <f>'PK parameters (simulated)'!$F170/'PK PD AUCMIC'!D$1</f>
        <v>426.1233110999722</v>
      </c>
      <c r="E171">
        <f>'PK parameters (simulated)'!$F170/'PK PD AUCMIC'!E$1</f>
        <v>213.0616555499861</v>
      </c>
      <c r="F171">
        <f>'PK parameters (simulated)'!$F170/'PK PD AUCMIC'!F$1</f>
        <v>106.53082777499306</v>
      </c>
      <c r="G171">
        <f>'PK parameters (simulated)'!$F170/'PK PD AUCMIC'!G$1</f>
        <v>53.26541388749653</v>
      </c>
      <c r="H171">
        <f>'PK parameters (simulated)'!$F170/'PK PD AUCMIC'!H$1</f>
        <v>26.632706943748264</v>
      </c>
      <c r="I171">
        <f>'PK parameters (simulated)'!$F170/'PK PD AUCMIC'!I$1</f>
        <v>13.316353471874132</v>
      </c>
      <c r="J171">
        <f>'PK parameters (simulated)'!$F170/'PK PD AUCMIC'!J$1</f>
        <v>6.658176735937066</v>
      </c>
      <c r="Z171">
        <f t="shared" si="28"/>
        <v>0</v>
      </c>
      <c r="AA171">
        <f t="shared" si="29"/>
        <v>0</v>
      </c>
      <c r="AB171">
        <f t="shared" si="30"/>
        <v>0</v>
      </c>
      <c r="AC171">
        <f t="shared" si="31"/>
        <v>0</v>
      </c>
      <c r="AD171">
        <f t="shared" si="32"/>
        <v>0</v>
      </c>
      <c r="AE171">
        <f t="shared" si="33"/>
        <v>0</v>
      </c>
      <c r="AF171">
        <f t="shared" si="34"/>
        <v>0</v>
      </c>
      <c r="AG171">
        <f t="shared" si="35"/>
        <v>0</v>
      </c>
      <c r="AH171">
        <f t="shared" si="36"/>
        <v>0</v>
      </c>
    </row>
    <row r="172" spans="2:34" ht="12.75">
      <c r="B172">
        <f>'PK parameters (simulated)'!$F171/'PK PD AUCMIC'!B$1</f>
        <v>1658.8738666218449</v>
      </c>
      <c r="C172">
        <f>'PK parameters (simulated)'!$F171/'PK PD AUCMIC'!C$1</f>
        <v>829.4369333109224</v>
      </c>
      <c r="D172">
        <f>'PK parameters (simulated)'!$F171/'PK PD AUCMIC'!D$1</f>
        <v>414.7184666554612</v>
      </c>
      <c r="E172">
        <f>'PK parameters (simulated)'!$F171/'PK PD AUCMIC'!E$1</f>
        <v>207.3592333277306</v>
      </c>
      <c r="F172">
        <f>'PK parameters (simulated)'!$F171/'PK PD AUCMIC'!F$1</f>
        <v>103.6796166638653</v>
      </c>
      <c r="G172">
        <f>'PK parameters (simulated)'!$F171/'PK PD AUCMIC'!G$1</f>
        <v>51.83980833193265</v>
      </c>
      <c r="H172">
        <f>'PK parameters (simulated)'!$F171/'PK PD AUCMIC'!H$1</f>
        <v>25.919904165966326</v>
      </c>
      <c r="I172">
        <f>'PK parameters (simulated)'!$F171/'PK PD AUCMIC'!I$1</f>
        <v>12.959952082983163</v>
      </c>
      <c r="J172">
        <f>'PK parameters (simulated)'!$F171/'PK PD AUCMIC'!J$1</f>
        <v>6.4799760414915815</v>
      </c>
      <c r="Z172">
        <f t="shared" si="28"/>
        <v>0</v>
      </c>
      <c r="AA172">
        <f t="shared" si="29"/>
        <v>0</v>
      </c>
      <c r="AB172">
        <f t="shared" si="30"/>
        <v>0</v>
      </c>
      <c r="AC172">
        <f t="shared" si="31"/>
        <v>0</v>
      </c>
      <c r="AD172">
        <f t="shared" si="32"/>
        <v>0</v>
      </c>
      <c r="AE172">
        <f t="shared" si="33"/>
        <v>0</v>
      </c>
      <c r="AF172">
        <f t="shared" si="34"/>
        <v>0</v>
      </c>
      <c r="AG172">
        <f t="shared" si="35"/>
        <v>0</v>
      </c>
      <c r="AH172">
        <f t="shared" si="36"/>
        <v>0</v>
      </c>
    </row>
    <row r="173" spans="2:34" ht="12.75">
      <c r="B173">
        <f>'PK parameters (simulated)'!$F172/'PK PD AUCMIC'!B$1</f>
        <v>1113.7014850355624</v>
      </c>
      <c r="C173">
        <f>'PK parameters (simulated)'!$F172/'PK PD AUCMIC'!C$1</f>
        <v>556.8507425177812</v>
      </c>
      <c r="D173">
        <f>'PK parameters (simulated)'!$F172/'PK PD AUCMIC'!D$1</f>
        <v>278.4253712588906</v>
      </c>
      <c r="E173">
        <f>'PK parameters (simulated)'!$F172/'PK PD AUCMIC'!E$1</f>
        <v>139.2126856294453</v>
      </c>
      <c r="F173">
        <f>'PK parameters (simulated)'!$F172/'PK PD AUCMIC'!F$1</f>
        <v>69.60634281472265</v>
      </c>
      <c r="G173">
        <f>'PK parameters (simulated)'!$F172/'PK PD AUCMIC'!G$1</f>
        <v>34.803171407361326</v>
      </c>
      <c r="H173">
        <f>'PK parameters (simulated)'!$F172/'PK PD AUCMIC'!H$1</f>
        <v>17.401585703680663</v>
      </c>
      <c r="I173">
        <f>'PK parameters (simulated)'!$F172/'PK PD AUCMIC'!I$1</f>
        <v>8.700792851840331</v>
      </c>
      <c r="J173">
        <f>'PK parameters (simulated)'!$F172/'PK PD AUCMIC'!J$1</f>
        <v>4.350396425920166</v>
      </c>
      <c r="Z173">
        <f t="shared" si="28"/>
        <v>0</v>
      </c>
      <c r="AA173">
        <f t="shared" si="29"/>
        <v>0</v>
      </c>
      <c r="AB173">
        <f t="shared" si="30"/>
        <v>0</v>
      </c>
      <c r="AC173">
        <f t="shared" si="31"/>
        <v>0</v>
      </c>
      <c r="AD173">
        <f t="shared" si="32"/>
        <v>0</v>
      </c>
      <c r="AE173">
        <f t="shared" si="33"/>
        <v>0</v>
      </c>
      <c r="AF173">
        <f t="shared" si="34"/>
        <v>0</v>
      </c>
      <c r="AG173">
        <f t="shared" si="35"/>
        <v>0</v>
      </c>
      <c r="AH173">
        <f t="shared" si="36"/>
        <v>0</v>
      </c>
    </row>
    <row r="174" spans="2:34" ht="12.75">
      <c r="B174">
        <f>'PK parameters (simulated)'!$F173/'PK PD AUCMIC'!B$1</f>
        <v>1496.6066832091346</v>
      </c>
      <c r="C174">
        <f>'PK parameters (simulated)'!$F173/'PK PD AUCMIC'!C$1</f>
        <v>748.3033416045673</v>
      </c>
      <c r="D174">
        <f>'PK parameters (simulated)'!$F173/'PK PD AUCMIC'!D$1</f>
        <v>374.15167080228366</v>
      </c>
      <c r="E174">
        <f>'PK parameters (simulated)'!$F173/'PK PD AUCMIC'!E$1</f>
        <v>187.07583540114183</v>
      </c>
      <c r="F174">
        <f>'PK parameters (simulated)'!$F173/'PK PD AUCMIC'!F$1</f>
        <v>93.53791770057092</v>
      </c>
      <c r="G174">
        <f>'PK parameters (simulated)'!$F173/'PK PD AUCMIC'!G$1</f>
        <v>46.76895885028546</v>
      </c>
      <c r="H174">
        <f>'PK parameters (simulated)'!$F173/'PK PD AUCMIC'!H$1</f>
        <v>23.38447942514273</v>
      </c>
      <c r="I174">
        <f>'PK parameters (simulated)'!$F173/'PK PD AUCMIC'!I$1</f>
        <v>11.692239712571364</v>
      </c>
      <c r="J174">
        <f>'PK parameters (simulated)'!$F173/'PK PD AUCMIC'!J$1</f>
        <v>5.846119856285682</v>
      </c>
      <c r="Z174">
        <f t="shared" si="28"/>
        <v>0</v>
      </c>
      <c r="AA174">
        <f t="shared" si="29"/>
        <v>0</v>
      </c>
      <c r="AB174">
        <f t="shared" si="30"/>
        <v>0</v>
      </c>
      <c r="AC174">
        <f t="shared" si="31"/>
        <v>0</v>
      </c>
      <c r="AD174">
        <f t="shared" si="32"/>
        <v>0</v>
      </c>
      <c r="AE174">
        <f t="shared" si="33"/>
        <v>0</v>
      </c>
      <c r="AF174">
        <f t="shared" si="34"/>
        <v>0</v>
      </c>
      <c r="AG174">
        <f t="shared" si="35"/>
        <v>0</v>
      </c>
      <c r="AH174">
        <f t="shared" si="36"/>
        <v>0</v>
      </c>
    </row>
    <row r="175" spans="2:34" ht="12.75">
      <c r="B175">
        <f>'PK parameters (simulated)'!$F174/'PK PD AUCMIC'!B$1</f>
        <v>1743.5654874402776</v>
      </c>
      <c r="C175">
        <f>'PK parameters (simulated)'!$F174/'PK PD AUCMIC'!C$1</f>
        <v>871.7827437201388</v>
      </c>
      <c r="D175">
        <f>'PK parameters (simulated)'!$F174/'PK PD AUCMIC'!D$1</f>
        <v>435.8913718600694</v>
      </c>
      <c r="E175">
        <f>'PK parameters (simulated)'!$F174/'PK PD AUCMIC'!E$1</f>
        <v>217.9456859300347</v>
      </c>
      <c r="F175">
        <f>'PK parameters (simulated)'!$F174/'PK PD AUCMIC'!F$1</f>
        <v>108.97284296501735</v>
      </c>
      <c r="G175">
        <f>'PK parameters (simulated)'!$F174/'PK PD AUCMIC'!G$1</f>
        <v>54.486421482508675</v>
      </c>
      <c r="H175">
        <f>'PK parameters (simulated)'!$F174/'PK PD AUCMIC'!H$1</f>
        <v>27.243210741254337</v>
      </c>
      <c r="I175">
        <f>'PK parameters (simulated)'!$F174/'PK PD AUCMIC'!I$1</f>
        <v>13.621605370627169</v>
      </c>
      <c r="J175">
        <f>'PK parameters (simulated)'!$F174/'PK PD AUCMIC'!J$1</f>
        <v>6.810802685313584</v>
      </c>
      <c r="Z175">
        <f t="shared" si="28"/>
        <v>0</v>
      </c>
      <c r="AA175">
        <f t="shared" si="29"/>
        <v>0</v>
      </c>
      <c r="AB175">
        <f t="shared" si="30"/>
        <v>0</v>
      </c>
      <c r="AC175">
        <f t="shared" si="31"/>
        <v>0</v>
      </c>
      <c r="AD175">
        <f t="shared" si="32"/>
        <v>0</v>
      </c>
      <c r="AE175">
        <f t="shared" si="33"/>
        <v>0</v>
      </c>
      <c r="AF175">
        <f t="shared" si="34"/>
        <v>0</v>
      </c>
      <c r="AG175">
        <f t="shared" si="35"/>
        <v>0</v>
      </c>
      <c r="AH175">
        <f t="shared" si="36"/>
        <v>0</v>
      </c>
    </row>
    <row r="176" spans="2:34" ht="12.75">
      <c r="B176">
        <f>'PK parameters (simulated)'!$F175/'PK PD AUCMIC'!B$1</f>
        <v>1291.4900843314238</v>
      </c>
      <c r="C176">
        <f>'PK parameters (simulated)'!$F175/'PK PD AUCMIC'!C$1</f>
        <v>645.7450421657119</v>
      </c>
      <c r="D176">
        <f>'PK parameters (simulated)'!$F175/'PK PD AUCMIC'!D$1</f>
        <v>322.87252108285594</v>
      </c>
      <c r="E176">
        <f>'PK parameters (simulated)'!$F175/'PK PD AUCMIC'!E$1</f>
        <v>161.43626054142797</v>
      </c>
      <c r="F176">
        <f>'PK parameters (simulated)'!$F175/'PK PD AUCMIC'!F$1</f>
        <v>80.71813027071398</v>
      </c>
      <c r="G176">
        <f>'PK parameters (simulated)'!$F175/'PK PD AUCMIC'!G$1</f>
        <v>40.35906513535699</v>
      </c>
      <c r="H176">
        <f>'PK parameters (simulated)'!$F175/'PK PD AUCMIC'!H$1</f>
        <v>20.179532567678496</v>
      </c>
      <c r="I176">
        <f>'PK parameters (simulated)'!$F175/'PK PD AUCMIC'!I$1</f>
        <v>10.089766283839248</v>
      </c>
      <c r="J176">
        <f>'PK parameters (simulated)'!$F175/'PK PD AUCMIC'!J$1</f>
        <v>5.044883141919624</v>
      </c>
      <c r="Z176">
        <f t="shared" si="28"/>
        <v>0</v>
      </c>
      <c r="AA176">
        <f t="shared" si="29"/>
        <v>0</v>
      </c>
      <c r="AB176">
        <f t="shared" si="30"/>
        <v>0</v>
      </c>
      <c r="AC176">
        <f t="shared" si="31"/>
        <v>0</v>
      </c>
      <c r="AD176">
        <f t="shared" si="32"/>
        <v>0</v>
      </c>
      <c r="AE176">
        <f t="shared" si="33"/>
        <v>0</v>
      </c>
      <c r="AF176">
        <f t="shared" si="34"/>
        <v>0</v>
      </c>
      <c r="AG176">
        <f t="shared" si="35"/>
        <v>0</v>
      </c>
      <c r="AH176">
        <f t="shared" si="36"/>
        <v>0</v>
      </c>
    </row>
    <row r="177" spans="2:34" ht="12.75">
      <c r="B177">
        <f>'PK parameters (simulated)'!$F176/'PK PD AUCMIC'!B$1</f>
        <v>1946.1097575935812</v>
      </c>
      <c r="C177">
        <f>'PK parameters (simulated)'!$F176/'PK PD AUCMIC'!C$1</f>
        <v>973.0548787967906</v>
      </c>
      <c r="D177">
        <f>'PK parameters (simulated)'!$F176/'PK PD AUCMIC'!D$1</f>
        <v>486.5274393983953</v>
      </c>
      <c r="E177">
        <f>'PK parameters (simulated)'!$F176/'PK PD AUCMIC'!E$1</f>
        <v>243.26371969919765</v>
      </c>
      <c r="F177">
        <f>'PK parameters (simulated)'!$F176/'PK PD AUCMIC'!F$1</f>
        <v>121.63185984959883</v>
      </c>
      <c r="G177">
        <f>'PK parameters (simulated)'!$F176/'PK PD AUCMIC'!G$1</f>
        <v>60.81592992479941</v>
      </c>
      <c r="H177">
        <f>'PK parameters (simulated)'!$F176/'PK PD AUCMIC'!H$1</f>
        <v>30.407964962399706</v>
      </c>
      <c r="I177">
        <f>'PK parameters (simulated)'!$F176/'PK PD AUCMIC'!I$1</f>
        <v>15.203982481199853</v>
      </c>
      <c r="J177">
        <f>'PK parameters (simulated)'!$F176/'PK PD AUCMIC'!J$1</f>
        <v>7.601991240599927</v>
      </c>
      <c r="Z177">
        <f t="shared" si="28"/>
        <v>0</v>
      </c>
      <c r="AA177">
        <f t="shared" si="29"/>
        <v>0</v>
      </c>
      <c r="AB177">
        <f t="shared" si="30"/>
        <v>0</v>
      </c>
      <c r="AC177">
        <f t="shared" si="31"/>
        <v>0</v>
      </c>
      <c r="AD177">
        <f t="shared" si="32"/>
        <v>0</v>
      </c>
      <c r="AE177">
        <f t="shared" si="33"/>
        <v>0</v>
      </c>
      <c r="AF177">
        <f t="shared" si="34"/>
        <v>0</v>
      </c>
      <c r="AG177">
        <f t="shared" si="35"/>
        <v>0</v>
      </c>
      <c r="AH177">
        <f t="shared" si="36"/>
        <v>0</v>
      </c>
    </row>
    <row r="178" spans="2:34" ht="12.75">
      <c r="B178">
        <f>'PK parameters (simulated)'!$F177/'PK PD AUCMIC'!B$1</f>
        <v>1060.2914192355677</v>
      </c>
      <c r="C178">
        <f>'PK parameters (simulated)'!$F177/'PK PD AUCMIC'!C$1</f>
        <v>530.1457096177838</v>
      </c>
      <c r="D178">
        <f>'PK parameters (simulated)'!$F177/'PK PD AUCMIC'!D$1</f>
        <v>265.0728548088919</v>
      </c>
      <c r="E178">
        <f>'PK parameters (simulated)'!$F177/'PK PD AUCMIC'!E$1</f>
        <v>132.53642740444596</v>
      </c>
      <c r="F178">
        <f>'PK parameters (simulated)'!$F177/'PK PD AUCMIC'!F$1</f>
        <v>66.26821370222298</v>
      </c>
      <c r="G178">
        <f>'PK parameters (simulated)'!$F177/'PK PD AUCMIC'!G$1</f>
        <v>33.13410685111149</v>
      </c>
      <c r="H178">
        <f>'PK parameters (simulated)'!$F177/'PK PD AUCMIC'!H$1</f>
        <v>16.567053425555745</v>
      </c>
      <c r="I178">
        <f>'PK parameters (simulated)'!$F177/'PK PD AUCMIC'!I$1</f>
        <v>8.283526712777872</v>
      </c>
      <c r="J178">
        <f>'PK parameters (simulated)'!$F177/'PK PD AUCMIC'!J$1</f>
        <v>4.141763356388936</v>
      </c>
      <c r="Z178">
        <f t="shared" si="28"/>
        <v>0</v>
      </c>
      <c r="AA178">
        <f t="shared" si="29"/>
        <v>0</v>
      </c>
      <c r="AB178">
        <f t="shared" si="30"/>
        <v>0</v>
      </c>
      <c r="AC178">
        <f t="shared" si="31"/>
        <v>0</v>
      </c>
      <c r="AD178">
        <f t="shared" si="32"/>
        <v>0</v>
      </c>
      <c r="AE178">
        <f t="shared" si="33"/>
        <v>0</v>
      </c>
      <c r="AF178">
        <f t="shared" si="34"/>
        <v>0</v>
      </c>
      <c r="AG178">
        <f t="shared" si="35"/>
        <v>0</v>
      </c>
      <c r="AH178">
        <f t="shared" si="36"/>
        <v>0</v>
      </c>
    </row>
    <row r="179" spans="2:34" ht="12.75">
      <c r="B179">
        <f>'PK parameters (simulated)'!$F178/'PK PD AUCMIC'!B$1</f>
        <v>2426.3658459364437</v>
      </c>
      <c r="C179">
        <f>'PK parameters (simulated)'!$F178/'PK PD AUCMIC'!C$1</f>
        <v>1213.1829229682219</v>
      </c>
      <c r="D179">
        <f>'PK parameters (simulated)'!$F178/'PK PD AUCMIC'!D$1</f>
        <v>606.5914614841109</v>
      </c>
      <c r="E179">
        <f>'PK parameters (simulated)'!$F178/'PK PD AUCMIC'!E$1</f>
        <v>303.29573074205547</v>
      </c>
      <c r="F179">
        <f>'PK parameters (simulated)'!$F178/'PK PD AUCMIC'!F$1</f>
        <v>151.64786537102773</v>
      </c>
      <c r="G179">
        <f>'PK parameters (simulated)'!$F178/'PK PD AUCMIC'!G$1</f>
        <v>75.82393268551387</v>
      </c>
      <c r="H179">
        <f>'PK parameters (simulated)'!$F178/'PK PD AUCMIC'!H$1</f>
        <v>37.911966342756934</v>
      </c>
      <c r="I179">
        <f>'PK parameters (simulated)'!$F178/'PK PD AUCMIC'!I$1</f>
        <v>18.955983171378467</v>
      </c>
      <c r="J179">
        <f>'PK parameters (simulated)'!$F178/'PK PD AUCMIC'!J$1</f>
        <v>9.477991585689233</v>
      </c>
      <c r="Z179">
        <f t="shared" si="28"/>
        <v>0</v>
      </c>
      <c r="AA179">
        <f t="shared" si="29"/>
        <v>0</v>
      </c>
      <c r="AB179">
        <f t="shared" si="30"/>
        <v>0</v>
      </c>
      <c r="AC179">
        <f t="shared" si="31"/>
        <v>0</v>
      </c>
      <c r="AD179">
        <f t="shared" si="32"/>
        <v>0</v>
      </c>
      <c r="AE179">
        <f t="shared" si="33"/>
        <v>0</v>
      </c>
      <c r="AF179">
        <f t="shared" si="34"/>
        <v>0</v>
      </c>
      <c r="AG179">
        <f t="shared" si="35"/>
        <v>0</v>
      </c>
      <c r="AH179">
        <f t="shared" si="36"/>
        <v>0</v>
      </c>
    </row>
    <row r="180" spans="2:34" ht="12.75">
      <c r="B180">
        <f>'PK parameters (simulated)'!$F179/'PK PD AUCMIC'!B$1</f>
        <v>1551.0262436439334</v>
      </c>
      <c r="C180">
        <f>'PK parameters (simulated)'!$F179/'PK PD AUCMIC'!C$1</f>
        <v>775.5131218219667</v>
      </c>
      <c r="D180">
        <f>'PK parameters (simulated)'!$F179/'PK PD AUCMIC'!D$1</f>
        <v>387.75656091098335</v>
      </c>
      <c r="E180">
        <f>'PK parameters (simulated)'!$F179/'PK PD AUCMIC'!E$1</f>
        <v>193.87828045549168</v>
      </c>
      <c r="F180">
        <f>'PK parameters (simulated)'!$F179/'PK PD AUCMIC'!F$1</f>
        <v>96.93914022774584</v>
      </c>
      <c r="G180">
        <f>'PK parameters (simulated)'!$F179/'PK PD AUCMIC'!G$1</f>
        <v>48.46957011387292</v>
      </c>
      <c r="H180">
        <f>'PK parameters (simulated)'!$F179/'PK PD AUCMIC'!H$1</f>
        <v>24.23478505693646</v>
      </c>
      <c r="I180">
        <f>'PK parameters (simulated)'!$F179/'PK PD AUCMIC'!I$1</f>
        <v>12.11739252846823</v>
      </c>
      <c r="J180">
        <f>'PK parameters (simulated)'!$F179/'PK PD AUCMIC'!J$1</f>
        <v>6.058696264234115</v>
      </c>
      <c r="Z180">
        <f t="shared" si="28"/>
        <v>0</v>
      </c>
      <c r="AA180">
        <f t="shared" si="29"/>
        <v>0</v>
      </c>
      <c r="AB180">
        <f t="shared" si="30"/>
        <v>0</v>
      </c>
      <c r="AC180">
        <f t="shared" si="31"/>
        <v>0</v>
      </c>
      <c r="AD180">
        <f t="shared" si="32"/>
        <v>0</v>
      </c>
      <c r="AE180">
        <f t="shared" si="33"/>
        <v>0</v>
      </c>
      <c r="AF180">
        <f t="shared" si="34"/>
        <v>0</v>
      </c>
      <c r="AG180">
        <f t="shared" si="35"/>
        <v>0</v>
      </c>
      <c r="AH180">
        <f t="shared" si="36"/>
        <v>0</v>
      </c>
    </row>
    <row r="181" spans="2:34" ht="12.75">
      <c r="B181">
        <f>'PK parameters (simulated)'!$F180/'PK PD AUCMIC'!B$1</f>
        <v>1547.3218214385122</v>
      </c>
      <c r="C181">
        <f>'PK parameters (simulated)'!$F180/'PK PD AUCMIC'!C$1</f>
        <v>773.6609107192561</v>
      </c>
      <c r="D181">
        <f>'PK parameters (simulated)'!$F180/'PK PD AUCMIC'!D$1</f>
        <v>386.83045535962805</v>
      </c>
      <c r="E181">
        <f>'PK parameters (simulated)'!$F180/'PK PD AUCMIC'!E$1</f>
        <v>193.41522767981402</v>
      </c>
      <c r="F181">
        <f>'PK parameters (simulated)'!$F180/'PK PD AUCMIC'!F$1</f>
        <v>96.70761383990701</v>
      </c>
      <c r="G181">
        <f>'PK parameters (simulated)'!$F180/'PK PD AUCMIC'!G$1</f>
        <v>48.353806919953506</v>
      </c>
      <c r="H181">
        <f>'PK parameters (simulated)'!$F180/'PK PD AUCMIC'!H$1</f>
        <v>24.176903459976753</v>
      </c>
      <c r="I181">
        <f>'PK parameters (simulated)'!$F180/'PK PD AUCMIC'!I$1</f>
        <v>12.088451729988376</v>
      </c>
      <c r="J181">
        <f>'PK parameters (simulated)'!$F180/'PK PD AUCMIC'!J$1</f>
        <v>6.044225864994188</v>
      </c>
      <c r="Z181">
        <f t="shared" si="28"/>
        <v>0</v>
      </c>
      <c r="AA181">
        <f t="shared" si="29"/>
        <v>0</v>
      </c>
      <c r="AB181">
        <f t="shared" si="30"/>
        <v>0</v>
      </c>
      <c r="AC181">
        <f t="shared" si="31"/>
        <v>0</v>
      </c>
      <c r="AD181">
        <f t="shared" si="32"/>
        <v>0</v>
      </c>
      <c r="AE181">
        <f t="shared" si="33"/>
        <v>0</v>
      </c>
      <c r="AF181">
        <f t="shared" si="34"/>
        <v>0</v>
      </c>
      <c r="AG181">
        <f t="shared" si="35"/>
        <v>0</v>
      </c>
      <c r="AH181">
        <f t="shared" si="36"/>
        <v>0</v>
      </c>
    </row>
    <row r="182" spans="2:34" ht="12.75">
      <c r="B182">
        <f>'PK parameters (simulated)'!$F181/'PK PD AUCMIC'!B$1</f>
        <v>1639.248883101906</v>
      </c>
      <c r="C182">
        <f>'PK parameters (simulated)'!$F181/'PK PD AUCMIC'!C$1</f>
        <v>819.624441550953</v>
      </c>
      <c r="D182">
        <f>'PK parameters (simulated)'!$F181/'PK PD AUCMIC'!D$1</f>
        <v>409.8122207754765</v>
      </c>
      <c r="E182">
        <f>'PK parameters (simulated)'!$F181/'PK PD AUCMIC'!E$1</f>
        <v>204.90611038773824</v>
      </c>
      <c r="F182">
        <f>'PK parameters (simulated)'!$F181/'PK PD AUCMIC'!F$1</f>
        <v>102.45305519386912</v>
      </c>
      <c r="G182">
        <f>'PK parameters (simulated)'!$F181/'PK PD AUCMIC'!G$1</f>
        <v>51.22652759693456</v>
      </c>
      <c r="H182">
        <f>'PK parameters (simulated)'!$F181/'PK PD AUCMIC'!H$1</f>
        <v>25.61326379846728</v>
      </c>
      <c r="I182">
        <f>'PK parameters (simulated)'!$F181/'PK PD AUCMIC'!I$1</f>
        <v>12.80663189923364</v>
      </c>
      <c r="J182">
        <f>'PK parameters (simulated)'!$F181/'PK PD AUCMIC'!J$1</f>
        <v>6.40331594961682</v>
      </c>
      <c r="Z182">
        <f t="shared" si="28"/>
        <v>0</v>
      </c>
      <c r="AA182">
        <f t="shared" si="29"/>
        <v>0</v>
      </c>
      <c r="AB182">
        <f t="shared" si="30"/>
        <v>0</v>
      </c>
      <c r="AC182">
        <f t="shared" si="31"/>
        <v>0</v>
      </c>
      <c r="AD182">
        <f t="shared" si="32"/>
        <v>0</v>
      </c>
      <c r="AE182">
        <f t="shared" si="33"/>
        <v>0</v>
      </c>
      <c r="AF182">
        <f t="shared" si="34"/>
        <v>0</v>
      </c>
      <c r="AG182">
        <f t="shared" si="35"/>
        <v>0</v>
      </c>
      <c r="AH182">
        <f t="shared" si="36"/>
        <v>0</v>
      </c>
    </row>
    <row r="183" spans="2:34" ht="12.75">
      <c r="B183">
        <f>'PK parameters (simulated)'!$F182/'PK PD AUCMIC'!B$1</f>
        <v>2159.3640216739577</v>
      </c>
      <c r="C183">
        <f>'PK parameters (simulated)'!$F182/'PK PD AUCMIC'!C$1</f>
        <v>1079.6820108369789</v>
      </c>
      <c r="D183">
        <f>'PK parameters (simulated)'!$F182/'PK PD AUCMIC'!D$1</f>
        <v>539.8410054184894</v>
      </c>
      <c r="E183">
        <f>'PK parameters (simulated)'!$F182/'PK PD AUCMIC'!E$1</f>
        <v>269.9205027092447</v>
      </c>
      <c r="F183">
        <f>'PK parameters (simulated)'!$F182/'PK PD AUCMIC'!F$1</f>
        <v>134.96025135462236</v>
      </c>
      <c r="G183">
        <f>'PK parameters (simulated)'!$F182/'PK PD AUCMIC'!G$1</f>
        <v>67.48012567731118</v>
      </c>
      <c r="H183">
        <f>'PK parameters (simulated)'!$F182/'PK PD AUCMIC'!H$1</f>
        <v>33.74006283865559</v>
      </c>
      <c r="I183">
        <f>'PK parameters (simulated)'!$F182/'PK PD AUCMIC'!I$1</f>
        <v>16.870031419327795</v>
      </c>
      <c r="J183">
        <f>'PK parameters (simulated)'!$F182/'PK PD AUCMIC'!J$1</f>
        <v>8.435015709663897</v>
      </c>
      <c r="Z183">
        <f t="shared" si="28"/>
        <v>0</v>
      </c>
      <c r="AA183">
        <f t="shared" si="29"/>
        <v>0</v>
      </c>
      <c r="AB183">
        <f t="shared" si="30"/>
        <v>0</v>
      </c>
      <c r="AC183">
        <f t="shared" si="31"/>
        <v>0</v>
      </c>
      <c r="AD183">
        <f t="shared" si="32"/>
        <v>0</v>
      </c>
      <c r="AE183">
        <f t="shared" si="33"/>
        <v>0</v>
      </c>
      <c r="AF183">
        <f t="shared" si="34"/>
        <v>0</v>
      </c>
      <c r="AG183">
        <f t="shared" si="35"/>
        <v>0</v>
      </c>
      <c r="AH183">
        <f t="shared" si="36"/>
        <v>0</v>
      </c>
    </row>
    <row r="184" spans="2:34" ht="12.75">
      <c r="B184">
        <f>'PK parameters (simulated)'!$F183/'PK PD AUCMIC'!B$1</f>
        <v>2233.027452990235</v>
      </c>
      <c r="C184">
        <f>'PK parameters (simulated)'!$F183/'PK PD AUCMIC'!C$1</f>
        <v>1116.5137264951175</v>
      </c>
      <c r="D184">
        <f>'PK parameters (simulated)'!$F183/'PK PD AUCMIC'!D$1</f>
        <v>558.2568632475587</v>
      </c>
      <c r="E184">
        <f>'PK parameters (simulated)'!$F183/'PK PD AUCMIC'!E$1</f>
        <v>279.12843162377936</v>
      </c>
      <c r="F184">
        <f>'PK parameters (simulated)'!$F183/'PK PD AUCMIC'!F$1</f>
        <v>139.56421581188968</v>
      </c>
      <c r="G184">
        <f>'PK parameters (simulated)'!$F183/'PK PD AUCMIC'!G$1</f>
        <v>69.78210790594484</v>
      </c>
      <c r="H184">
        <f>'PK parameters (simulated)'!$F183/'PK PD AUCMIC'!H$1</f>
        <v>34.89105395297242</v>
      </c>
      <c r="I184">
        <f>'PK parameters (simulated)'!$F183/'PK PD AUCMIC'!I$1</f>
        <v>17.44552697648621</v>
      </c>
      <c r="J184">
        <f>'PK parameters (simulated)'!$F183/'PK PD AUCMIC'!J$1</f>
        <v>8.722763488243105</v>
      </c>
      <c r="Z184">
        <f t="shared" si="28"/>
        <v>0</v>
      </c>
      <c r="AA184">
        <f t="shared" si="29"/>
        <v>0</v>
      </c>
      <c r="AB184">
        <f t="shared" si="30"/>
        <v>0</v>
      </c>
      <c r="AC184">
        <f t="shared" si="31"/>
        <v>0</v>
      </c>
      <c r="AD184">
        <f t="shared" si="32"/>
        <v>0</v>
      </c>
      <c r="AE184">
        <f t="shared" si="33"/>
        <v>0</v>
      </c>
      <c r="AF184">
        <f t="shared" si="34"/>
        <v>0</v>
      </c>
      <c r="AG184">
        <f t="shared" si="35"/>
        <v>0</v>
      </c>
      <c r="AH184">
        <f t="shared" si="36"/>
        <v>0</v>
      </c>
    </row>
    <row r="185" spans="2:34" ht="12.75">
      <c r="B185">
        <f>'PK parameters (simulated)'!$F184/'PK PD AUCMIC'!B$1</f>
        <v>1505.175435114433</v>
      </c>
      <c r="C185">
        <f>'PK parameters (simulated)'!$F184/'PK PD AUCMIC'!C$1</f>
        <v>752.5877175572165</v>
      </c>
      <c r="D185">
        <f>'PK parameters (simulated)'!$F184/'PK PD AUCMIC'!D$1</f>
        <v>376.29385877860824</v>
      </c>
      <c r="E185">
        <f>'PK parameters (simulated)'!$F184/'PK PD AUCMIC'!E$1</f>
        <v>188.14692938930412</v>
      </c>
      <c r="F185">
        <f>'PK parameters (simulated)'!$F184/'PK PD AUCMIC'!F$1</f>
        <v>94.07346469465206</v>
      </c>
      <c r="G185">
        <f>'PK parameters (simulated)'!$F184/'PK PD AUCMIC'!G$1</f>
        <v>47.03673234732603</v>
      </c>
      <c r="H185">
        <f>'PK parameters (simulated)'!$F184/'PK PD AUCMIC'!H$1</f>
        <v>23.518366173663015</v>
      </c>
      <c r="I185">
        <f>'PK parameters (simulated)'!$F184/'PK PD AUCMIC'!I$1</f>
        <v>11.759183086831507</v>
      </c>
      <c r="J185">
        <f>'PK parameters (simulated)'!$F184/'PK PD AUCMIC'!J$1</f>
        <v>5.879591543415754</v>
      </c>
      <c r="Z185">
        <f t="shared" si="28"/>
        <v>0</v>
      </c>
      <c r="AA185">
        <f t="shared" si="29"/>
        <v>0</v>
      </c>
      <c r="AB185">
        <f t="shared" si="30"/>
        <v>0</v>
      </c>
      <c r="AC185">
        <f t="shared" si="31"/>
        <v>0</v>
      </c>
      <c r="AD185">
        <f t="shared" si="32"/>
        <v>0</v>
      </c>
      <c r="AE185">
        <f t="shared" si="33"/>
        <v>0</v>
      </c>
      <c r="AF185">
        <f t="shared" si="34"/>
        <v>0</v>
      </c>
      <c r="AG185">
        <f t="shared" si="35"/>
        <v>0</v>
      </c>
      <c r="AH185">
        <f t="shared" si="36"/>
        <v>0</v>
      </c>
    </row>
    <row r="186" spans="2:34" ht="12.75">
      <c r="B186">
        <f>'PK parameters (simulated)'!$F185/'PK PD AUCMIC'!B$1</f>
        <v>1653.4431844355543</v>
      </c>
      <c r="C186">
        <f>'PK parameters (simulated)'!$F185/'PK PD AUCMIC'!C$1</f>
        <v>826.7215922177771</v>
      </c>
      <c r="D186">
        <f>'PK parameters (simulated)'!$F185/'PK PD AUCMIC'!D$1</f>
        <v>413.36079610888856</v>
      </c>
      <c r="E186">
        <f>'PK parameters (simulated)'!$F185/'PK PD AUCMIC'!E$1</f>
        <v>206.68039805444428</v>
      </c>
      <c r="F186">
        <f>'PK parameters (simulated)'!$F185/'PK PD AUCMIC'!F$1</f>
        <v>103.34019902722214</v>
      </c>
      <c r="G186">
        <f>'PK parameters (simulated)'!$F185/'PK PD AUCMIC'!G$1</f>
        <v>51.67009951361107</v>
      </c>
      <c r="H186">
        <f>'PK parameters (simulated)'!$F185/'PK PD AUCMIC'!H$1</f>
        <v>25.835049756805535</v>
      </c>
      <c r="I186">
        <f>'PK parameters (simulated)'!$F185/'PK PD AUCMIC'!I$1</f>
        <v>12.917524878402768</v>
      </c>
      <c r="J186">
        <f>'PK parameters (simulated)'!$F185/'PK PD AUCMIC'!J$1</f>
        <v>6.458762439201384</v>
      </c>
      <c r="Z186">
        <f t="shared" si="28"/>
        <v>0</v>
      </c>
      <c r="AA186">
        <f t="shared" si="29"/>
        <v>0</v>
      </c>
      <c r="AB186">
        <f t="shared" si="30"/>
        <v>0</v>
      </c>
      <c r="AC186">
        <f t="shared" si="31"/>
        <v>0</v>
      </c>
      <c r="AD186">
        <f t="shared" si="32"/>
        <v>0</v>
      </c>
      <c r="AE186">
        <f t="shared" si="33"/>
        <v>0</v>
      </c>
      <c r="AF186">
        <f t="shared" si="34"/>
        <v>0</v>
      </c>
      <c r="AG186">
        <f t="shared" si="35"/>
        <v>0</v>
      </c>
      <c r="AH186">
        <f t="shared" si="36"/>
        <v>0</v>
      </c>
    </row>
    <row r="187" spans="2:34" ht="12.75">
      <c r="B187">
        <f>'PK parameters (simulated)'!$F186/'PK PD AUCMIC'!B$1</f>
        <v>1805.3378166240755</v>
      </c>
      <c r="C187">
        <f>'PK parameters (simulated)'!$F186/'PK PD AUCMIC'!C$1</f>
        <v>902.6689083120377</v>
      </c>
      <c r="D187">
        <f>'PK parameters (simulated)'!$F186/'PK PD AUCMIC'!D$1</f>
        <v>451.33445415601886</v>
      </c>
      <c r="E187">
        <f>'PK parameters (simulated)'!$F186/'PK PD AUCMIC'!E$1</f>
        <v>225.66722707800943</v>
      </c>
      <c r="F187">
        <f>'PK parameters (simulated)'!$F186/'PK PD AUCMIC'!F$1</f>
        <v>112.83361353900472</v>
      </c>
      <c r="G187">
        <f>'PK parameters (simulated)'!$F186/'PK PD AUCMIC'!G$1</f>
        <v>56.41680676950236</v>
      </c>
      <c r="H187">
        <f>'PK parameters (simulated)'!$F186/'PK PD AUCMIC'!H$1</f>
        <v>28.20840338475118</v>
      </c>
      <c r="I187">
        <f>'PK parameters (simulated)'!$F186/'PK PD AUCMIC'!I$1</f>
        <v>14.10420169237559</v>
      </c>
      <c r="J187">
        <f>'PK parameters (simulated)'!$F186/'PK PD AUCMIC'!J$1</f>
        <v>7.052100846187795</v>
      </c>
      <c r="Z187">
        <f t="shared" si="28"/>
        <v>0</v>
      </c>
      <c r="AA187">
        <f t="shared" si="29"/>
        <v>0</v>
      </c>
      <c r="AB187">
        <f t="shared" si="30"/>
        <v>0</v>
      </c>
      <c r="AC187">
        <f t="shared" si="31"/>
        <v>0</v>
      </c>
      <c r="AD187">
        <f t="shared" si="32"/>
        <v>0</v>
      </c>
      <c r="AE187">
        <f t="shared" si="33"/>
        <v>0</v>
      </c>
      <c r="AF187">
        <f t="shared" si="34"/>
        <v>0</v>
      </c>
      <c r="AG187">
        <f t="shared" si="35"/>
        <v>0</v>
      </c>
      <c r="AH187">
        <f t="shared" si="36"/>
        <v>0</v>
      </c>
    </row>
    <row r="188" spans="2:34" ht="12.75">
      <c r="B188">
        <f>'PK parameters (simulated)'!$F187/'PK PD AUCMIC'!B$1</f>
        <v>1378.7746091350834</v>
      </c>
      <c r="C188">
        <f>'PK parameters (simulated)'!$F187/'PK PD AUCMIC'!C$1</f>
        <v>689.3873045675417</v>
      </c>
      <c r="D188">
        <f>'PK parameters (simulated)'!$F187/'PK PD AUCMIC'!D$1</f>
        <v>344.69365228377086</v>
      </c>
      <c r="E188">
        <f>'PK parameters (simulated)'!$F187/'PK PD AUCMIC'!E$1</f>
        <v>172.34682614188543</v>
      </c>
      <c r="F188">
        <f>'PK parameters (simulated)'!$F187/'PK PD AUCMIC'!F$1</f>
        <v>86.17341307094271</v>
      </c>
      <c r="G188">
        <f>'PK parameters (simulated)'!$F187/'PK PD AUCMIC'!G$1</f>
        <v>43.08670653547136</v>
      </c>
      <c r="H188">
        <f>'PK parameters (simulated)'!$F187/'PK PD AUCMIC'!H$1</f>
        <v>21.54335326773568</v>
      </c>
      <c r="I188">
        <f>'PK parameters (simulated)'!$F187/'PK PD AUCMIC'!I$1</f>
        <v>10.77167663386784</v>
      </c>
      <c r="J188">
        <f>'PK parameters (simulated)'!$F187/'PK PD AUCMIC'!J$1</f>
        <v>5.38583831693392</v>
      </c>
      <c r="Z188">
        <f t="shared" si="28"/>
        <v>0</v>
      </c>
      <c r="AA188">
        <f t="shared" si="29"/>
        <v>0</v>
      </c>
      <c r="AB188">
        <f t="shared" si="30"/>
        <v>0</v>
      </c>
      <c r="AC188">
        <f t="shared" si="31"/>
        <v>0</v>
      </c>
      <c r="AD188">
        <f t="shared" si="32"/>
        <v>0</v>
      </c>
      <c r="AE188">
        <f t="shared" si="33"/>
        <v>0</v>
      </c>
      <c r="AF188">
        <f t="shared" si="34"/>
        <v>0</v>
      </c>
      <c r="AG188">
        <f t="shared" si="35"/>
        <v>0</v>
      </c>
      <c r="AH188">
        <f t="shared" si="36"/>
        <v>0</v>
      </c>
    </row>
    <row r="189" spans="2:34" ht="12.75">
      <c r="B189">
        <f>'PK parameters (simulated)'!$F188/'PK PD AUCMIC'!B$1</f>
        <v>2432.2358633696304</v>
      </c>
      <c r="C189">
        <f>'PK parameters (simulated)'!$F188/'PK PD AUCMIC'!C$1</f>
        <v>1216.1179316848152</v>
      </c>
      <c r="D189">
        <f>'PK parameters (simulated)'!$F188/'PK PD AUCMIC'!D$1</f>
        <v>608.0589658424076</v>
      </c>
      <c r="E189">
        <f>'PK parameters (simulated)'!$F188/'PK PD AUCMIC'!E$1</f>
        <v>304.0294829212038</v>
      </c>
      <c r="F189">
        <f>'PK parameters (simulated)'!$F188/'PK PD AUCMIC'!F$1</f>
        <v>152.0147414606019</v>
      </c>
      <c r="G189">
        <f>'PK parameters (simulated)'!$F188/'PK PD AUCMIC'!G$1</f>
        <v>76.00737073030095</v>
      </c>
      <c r="H189">
        <f>'PK parameters (simulated)'!$F188/'PK PD AUCMIC'!H$1</f>
        <v>38.003685365150474</v>
      </c>
      <c r="I189">
        <f>'PK parameters (simulated)'!$F188/'PK PD AUCMIC'!I$1</f>
        <v>19.001842682575237</v>
      </c>
      <c r="J189">
        <f>'PK parameters (simulated)'!$F188/'PK PD AUCMIC'!J$1</f>
        <v>9.500921341287619</v>
      </c>
      <c r="Z189">
        <f t="shared" si="28"/>
        <v>0</v>
      </c>
      <c r="AA189">
        <f t="shared" si="29"/>
        <v>0</v>
      </c>
      <c r="AB189">
        <f t="shared" si="30"/>
        <v>0</v>
      </c>
      <c r="AC189">
        <f t="shared" si="31"/>
        <v>0</v>
      </c>
      <c r="AD189">
        <f t="shared" si="32"/>
        <v>0</v>
      </c>
      <c r="AE189">
        <f t="shared" si="33"/>
        <v>0</v>
      </c>
      <c r="AF189">
        <f t="shared" si="34"/>
        <v>0</v>
      </c>
      <c r="AG189">
        <f t="shared" si="35"/>
        <v>0</v>
      </c>
      <c r="AH189">
        <f t="shared" si="36"/>
        <v>0</v>
      </c>
    </row>
    <row r="190" spans="2:34" ht="12.75">
      <c r="B190">
        <f>'PK parameters (simulated)'!$F189/'PK PD AUCMIC'!B$1</f>
        <v>1309.958177954495</v>
      </c>
      <c r="C190">
        <f>'PK parameters (simulated)'!$F189/'PK PD AUCMIC'!C$1</f>
        <v>654.9790889772476</v>
      </c>
      <c r="D190">
        <f>'PK parameters (simulated)'!$F189/'PK PD AUCMIC'!D$1</f>
        <v>327.4895444886238</v>
      </c>
      <c r="E190">
        <f>'PK parameters (simulated)'!$F189/'PK PD AUCMIC'!E$1</f>
        <v>163.7447722443119</v>
      </c>
      <c r="F190">
        <f>'PK parameters (simulated)'!$F189/'PK PD AUCMIC'!F$1</f>
        <v>81.87238612215594</v>
      </c>
      <c r="G190">
        <f>'PK parameters (simulated)'!$F189/'PK PD AUCMIC'!G$1</f>
        <v>40.93619306107797</v>
      </c>
      <c r="H190">
        <f>'PK parameters (simulated)'!$F189/'PK PD AUCMIC'!H$1</f>
        <v>20.468096530538986</v>
      </c>
      <c r="I190">
        <f>'PK parameters (simulated)'!$F189/'PK PD AUCMIC'!I$1</f>
        <v>10.234048265269493</v>
      </c>
      <c r="J190">
        <f>'PK parameters (simulated)'!$F189/'PK PD AUCMIC'!J$1</f>
        <v>5.1170241326347465</v>
      </c>
      <c r="Z190">
        <f t="shared" si="28"/>
        <v>0</v>
      </c>
      <c r="AA190">
        <f t="shared" si="29"/>
        <v>0</v>
      </c>
      <c r="AB190">
        <f t="shared" si="30"/>
        <v>0</v>
      </c>
      <c r="AC190">
        <f t="shared" si="31"/>
        <v>0</v>
      </c>
      <c r="AD190">
        <f t="shared" si="32"/>
        <v>0</v>
      </c>
      <c r="AE190">
        <f t="shared" si="33"/>
        <v>0</v>
      </c>
      <c r="AF190">
        <f t="shared" si="34"/>
        <v>0</v>
      </c>
      <c r="AG190">
        <f t="shared" si="35"/>
        <v>0</v>
      </c>
      <c r="AH190">
        <f t="shared" si="36"/>
        <v>0</v>
      </c>
    </row>
    <row r="191" spans="2:34" ht="12.75">
      <c r="B191">
        <f>'PK parameters (simulated)'!$F190/'PK PD AUCMIC'!B$1</f>
        <v>1346.4231347105065</v>
      </c>
      <c r="C191">
        <f>'PK parameters (simulated)'!$F190/'PK PD AUCMIC'!C$1</f>
        <v>673.2115673552532</v>
      </c>
      <c r="D191">
        <f>'PK parameters (simulated)'!$F190/'PK PD AUCMIC'!D$1</f>
        <v>336.6057836776266</v>
      </c>
      <c r="E191">
        <f>'PK parameters (simulated)'!$F190/'PK PD AUCMIC'!E$1</f>
        <v>168.3028918388133</v>
      </c>
      <c r="F191">
        <f>'PK parameters (simulated)'!$F190/'PK PD AUCMIC'!F$1</f>
        <v>84.15144591940665</v>
      </c>
      <c r="G191">
        <f>'PK parameters (simulated)'!$F190/'PK PD AUCMIC'!G$1</f>
        <v>42.07572295970333</v>
      </c>
      <c r="H191">
        <f>'PK parameters (simulated)'!$F190/'PK PD AUCMIC'!H$1</f>
        <v>21.037861479851664</v>
      </c>
      <c r="I191">
        <f>'PK parameters (simulated)'!$F190/'PK PD AUCMIC'!I$1</f>
        <v>10.518930739925832</v>
      </c>
      <c r="J191">
        <f>'PK parameters (simulated)'!$F190/'PK PD AUCMIC'!J$1</f>
        <v>5.259465369962916</v>
      </c>
      <c r="Z191">
        <f t="shared" si="28"/>
        <v>0</v>
      </c>
      <c r="AA191">
        <f t="shared" si="29"/>
        <v>0</v>
      </c>
      <c r="AB191">
        <f t="shared" si="30"/>
        <v>0</v>
      </c>
      <c r="AC191">
        <f t="shared" si="31"/>
        <v>0</v>
      </c>
      <c r="AD191">
        <f t="shared" si="32"/>
        <v>0</v>
      </c>
      <c r="AE191">
        <f t="shared" si="33"/>
        <v>0</v>
      </c>
      <c r="AF191">
        <f t="shared" si="34"/>
        <v>0</v>
      </c>
      <c r="AG191">
        <f t="shared" si="35"/>
        <v>0</v>
      </c>
      <c r="AH191">
        <f t="shared" si="36"/>
        <v>0</v>
      </c>
    </row>
    <row r="192" spans="2:34" ht="12.75">
      <c r="B192">
        <f>'PK parameters (simulated)'!$F191/'PK PD AUCMIC'!B$1</f>
        <v>1896.7272832657738</v>
      </c>
      <c r="C192">
        <f>'PK parameters (simulated)'!$F191/'PK PD AUCMIC'!C$1</f>
        <v>948.3636416328869</v>
      </c>
      <c r="D192">
        <f>'PK parameters (simulated)'!$F191/'PK PD AUCMIC'!D$1</f>
        <v>474.18182081644346</v>
      </c>
      <c r="E192">
        <f>'PK parameters (simulated)'!$F191/'PK PD AUCMIC'!E$1</f>
        <v>237.09091040822173</v>
      </c>
      <c r="F192">
        <f>'PK parameters (simulated)'!$F191/'PK PD AUCMIC'!F$1</f>
        <v>118.54545520411087</v>
      </c>
      <c r="G192">
        <f>'PK parameters (simulated)'!$F191/'PK PD AUCMIC'!G$1</f>
        <v>59.27272760205543</v>
      </c>
      <c r="H192">
        <f>'PK parameters (simulated)'!$F191/'PK PD AUCMIC'!H$1</f>
        <v>29.636363801027716</v>
      </c>
      <c r="I192">
        <f>'PK parameters (simulated)'!$F191/'PK PD AUCMIC'!I$1</f>
        <v>14.818181900513858</v>
      </c>
      <c r="J192">
        <f>'PK parameters (simulated)'!$F191/'PK PD AUCMIC'!J$1</f>
        <v>7.409090950256929</v>
      </c>
      <c r="Z192">
        <f t="shared" si="28"/>
        <v>0</v>
      </c>
      <c r="AA192">
        <f t="shared" si="29"/>
        <v>0</v>
      </c>
      <c r="AB192">
        <f t="shared" si="30"/>
        <v>0</v>
      </c>
      <c r="AC192">
        <f t="shared" si="31"/>
        <v>0</v>
      </c>
      <c r="AD192">
        <f t="shared" si="32"/>
        <v>0</v>
      </c>
      <c r="AE192">
        <f t="shared" si="33"/>
        <v>0</v>
      </c>
      <c r="AF192">
        <f t="shared" si="34"/>
        <v>0</v>
      </c>
      <c r="AG192">
        <f t="shared" si="35"/>
        <v>0</v>
      </c>
      <c r="AH192">
        <f t="shared" si="36"/>
        <v>0</v>
      </c>
    </row>
    <row r="193" spans="2:34" ht="12.75">
      <c r="B193">
        <f>'PK parameters (simulated)'!$F192/'PK PD AUCMIC'!B$1</f>
        <v>1831.9216493725446</v>
      </c>
      <c r="C193">
        <f>'PK parameters (simulated)'!$F192/'PK PD AUCMIC'!C$1</f>
        <v>915.9608246862723</v>
      </c>
      <c r="D193">
        <f>'PK parameters (simulated)'!$F192/'PK PD AUCMIC'!D$1</f>
        <v>457.98041234313615</v>
      </c>
      <c r="E193">
        <f>'PK parameters (simulated)'!$F192/'PK PD AUCMIC'!E$1</f>
        <v>228.99020617156808</v>
      </c>
      <c r="F193">
        <f>'PK parameters (simulated)'!$F192/'PK PD AUCMIC'!F$1</f>
        <v>114.49510308578404</v>
      </c>
      <c r="G193">
        <f>'PK parameters (simulated)'!$F192/'PK PD AUCMIC'!G$1</f>
        <v>57.24755154289202</v>
      </c>
      <c r="H193">
        <f>'PK parameters (simulated)'!$F192/'PK PD AUCMIC'!H$1</f>
        <v>28.62377577144601</v>
      </c>
      <c r="I193">
        <f>'PK parameters (simulated)'!$F192/'PK PD AUCMIC'!I$1</f>
        <v>14.311887885723005</v>
      </c>
      <c r="J193">
        <f>'PK parameters (simulated)'!$F192/'PK PD AUCMIC'!J$1</f>
        <v>7.155943942861502</v>
      </c>
      <c r="Z193">
        <f t="shared" si="28"/>
        <v>0</v>
      </c>
      <c r="AA193">
        <f t="shared" si="29"/>
        <v>0</v>
      </c>
      <c r="AB193">
        <f t="shared" si="30"/>
        <v>0</v>
      </c>
      <c r="AC193">
        <f t="shared" si="31"/>
        <v>0</v>
      </c>
      <c r="AD193">
        <f t="shared" si="32"/>
        <v>0</v>
      </c>
      <c r="AE193">
        <f t="shared" si="33"/>
        <v>0</v>
      </c>
      <c r="AF193">
        <f t="shared" si="34"/>
        <v>0</v>
      </c>
      <c r="AG193">
        <f t="shared" si="35"/>
        <v>0</v>
      </c>
      <c r="AH193">
        <f t="shared" si="36"/>
        <v>0</v>
      </c>
    </row>
    <row r="194" spans="2:34" ht="12.75">
      <c r="B194">
        <f>'PK parameters (simulated)'!$F193/'PK PD AUCMIC'!B$1</f>
        <v>1299.586574125092</v>
      </c>
      <c r="C194">
        <f>'PK parameters (simulated)'!$F193/'PK PD AUCMIC'!C$1</f>
        <v>649.793287062546</v>
      </c>
      <c r="D194">
        <f>'PK parameters (simulated)'!$F193/'PK PD AUCMIC'!D$1</f>
        <v>324.896643531273</v>
      </c>
      <c r="E194">
        <f>'PK parameters (simulated)'!$F193/'PK PD AUCMIC'!E$1</f>
        <v>162.4483217656365</v>
      </c>
      <c r="F194">
        <f>'PK parameters (simulated)'!$F193/'PK PD AUCMIC'!F$1</f>
        <v>81.22416088281825</v>
      </c>
      <c r="G194">
        <f>'PK parameters (simulated)'!$F193/'PK PD AUCMIC'!G$1</f>
        <v>40.61208044140913</v>
      </c>
      <c r="H194">
        <f>'PK parameters (simulated)'!$F193/'PK PD AUCMIC'!H$1</f>
        <v>20.306040220704563</v>
      </c>
      <c r="I194">
        <f>'PK parameters (simulated)'!$F193/'PK PD AUCMIC'!I$1</f>
        <v>10.153020110352282</v>
      </c>
      <c r="J194">
        <f>'PK parameters (simulated)'!$F193/'PK PD AUCMIC'!J$1</f>
        <v>5.076510055176141</v>
      </c>
      <c r="Z194">
        <f t="shared" si="28"/>
        <v>0</v>
      </c>
      <c r="AA194">
        <f t="shared" si="29"/>
        <v>0</v>
      </c>
      <c r="AB194">
        <f t="shared" si="30"/>
        <v>0</v>
      </c>
      <c r="AC194">
        <f t="shared" si="31"/>
        <v>0</v>
      </c>
      <c r="AD194">
        <f t="shared" si="32"/>
        <v>0</v>
      </c>
      <c r="AE194">
        <f t="shared" si="33"/>
        <v>0</v>
      </c>
      <c r="AF194">
        <f t="shared" si="34"/>
        <v>0</v>
      </c>
      <c r="AG194">
        <f t="shared" si="35"/>
        <v>0</v>
      </c>
      <c r="AH194">
        <f t="shared" si="36"/>
        <v>0</v>
      </c>
    </row>
    <row r="195" spans="2:34" ht="12.75">
      <c r="B195">
        <f>'PK parameters (simulated)'!$F194/'PK PD AUCMIC'!B$1</f>
        <v>2195.465525184068</v>
      </c>
      <c r="C195">
        <f>'PK parameters (simulated)'!$F194/'PK PD AUCMIC'!C$1</f>
        <v>1097.732762592034</v>
      </c>
      <c r="D195">
        <f>'PK parameters (simulated)'!$F194/'PK PD AUCMIC'!D$1</f>
        <v>548.866381296017</v>
      </c>
      <c r="E195">
        <f>'PK parameters (simulated)'!$F194/'PK PD AUCMIC'!E$1</f>
        <v>274.4331906480085</v>
      </c>
      <c r="F195">
        <f>'PK parameters (simulated)'!$F194/'PK PD AUCMIC'!F$1</f>
        <v>137.21659532400426</v>
      </c>
      <c r="G195">
        <f>'PK parameters (simulated)'!$F194/'PK PD AUCMIC'!G$1</f>
        <v>68.60829766200213</v>
      </c>
      <c r="H195">
        <f>'PK parameters (simulated)'!$F194/'PK PD AUCMIC'!H$1</f>
        <v>34.304148831001065</v>
      </c>
      <c r="I195">
        <f>'PK parameters (simulated)'!$F194/'PK PD AUCMIC'!I$1</f>
        <v>17.152074415500532</v>
      </c>
      <c r="J195">
        <f>'PK parameters (simulated)'!$F194/'PK PD AUCMIC'!J$1</f>
        <v>8.576037207750266</v>
      </c>
      <c r="Z195">
        <f t="shared" si="28"/>
        <v>0</v>
      </c>
      <c r="AA195">
        <f t="shared" si="29"/>
        <v>0</v>
      </c>
      <c r="AB195">
        <f t="shared" si="30"/>
        <v>0</v>
      </c>
      <c r="AC195">
        <f t="shared" si="31"/>
        <v>0</v>
      </c>
      <c r="AD195">
        <f t="shared" si="32"/>
        <v>0</v>
      </c>
      <c r="AE195">
        <f t="shared" si="33"/>
        <v>0</v>
      </c>
      <c r="AF195">
        <f t="shared" si="34"/>
        <v>0</v>
      </c>
      <c r="AG195">
        <f t="shared" si="35"/>
        <v>0</v>
      </c>
      <c r="AH195">
        <f t="shared" si="36"/>
        <v>0</v>
      </c>
    </row>
    <row r="196" spans="2:34" ht="12.75">
      <c r="B196">
        <f>'PK parameters (simulated)'!$F195/'PK PD AUCMIC'!B$1</f>
        <v>1554.1948468120722</v>
      </c>
      <c r="C196">
        <f>'PK parameters (simulated)'!$F195/'PK PD AUCMIC'!C$1</f>
        <v>777.0974234060361</v>
      </c>
      <c r="D196">
        <f>'PK parameters (simulated)'!$F195/'PK PD AUCMIC'!D$1</f>
        <v>388.54871170301806</v>
      </c>
      <c r="E196">
        <f>'PK parameters (simulated)'!$F195/'PK PD AUCMIC'!E$1</f>
        <v>194.27435585150903</v>
      </c>
      <c r="F196">
        <f>'PK parameters (simulated)'!$F195/'PK PD AUCMIC'!F$1</f>
        <v>97.13717792575451</v>
      </c>
      <c r="G196">
        <f>'PK parameters (simulated)'!$F195/'PK PD AUCMIC'!G$1</f>
        <v>48.56858896287726</v>
      </c>
      <c r="H196">
        <f>'PK parameters (simulated)'!$F195/'PK PD AUCMIC'!H$1</f>
        <v>24.28429448143863</v>
      </c>
      <c r="I196">
        <f>'PK parameters (simulated)'!$F195/'PK PD AUCMIC'!I$1</f>
        <v>12.142147240719314</v>
      </c>
      <c r="J196">
        <f>'PK parameters (simulated)'!$F195/'PK PD AUCMIC'!J$1</f>
        <v>6.071073620359657</v>
      </c>
      <c r="Z196">
        <f t="shared" si="28"/>
        <v>0</v>
      </c>
      <c r="AA196">
        <f t="shared" si="29"/>
        <v>0</v>
      </c>
      <c r="AB196">
        <f t="shared" si="30"/>
        <v>0</v>
      </c>
      <c r="AC196">
        <f t="shared" si="31"/>
        <v>0</v>
      </c>
      <c r="AD196">
        <f t="shared" si="32"/>
        <v>0</v>
      </c>
      <c r="AE196">
        <f t="shared" si="33"/>
        <v>0</v>
      </c>
      <c r="AF196">
        <f t="shared" si="34"/>
        <v>0</v>
      </c>
      <c r="AG196">
        <f t="shared" si="35"/>
        <v>0</v>
      </c>
      <c r="AH196">
        <f t="shared" si="36"/>
        <v>0</v>
      </c>
    </row>
    <row r="197" spans="2:34" ht="12.75">
      <c r="B197">
        <f>'PK parameters (simulated)'!$F196/'PK PD AUCMIC'!B$1</f>
        <v>1363.2207021510935</v>
      </c>
      <c r="C197">
        <f>'PK parameters (simulated)'!$F196/'PK PD AUCMIC'!C$1</f>
        <v>681.6103510755468</v>
      </c>
      <c r="D197">
        <f>'PK parameters (simulated)'!$F196/'PK PD AUCMIC'!D$1</f>
        <v>340.8051755377734</v>
      </c>
      <c r="E197">
        <f>'PK parameters (simulated)'!$F196/'PK PD AUCMIC'!E$1</f>
        <v>170.4025877688867</v>
      </c>
      <c r="F197">
        <f>'PK parameters (simulated)'!$F196/'PK PD AUCMIC'!F$1</f>
        <v>85.20129388444334</v>
      </c>
      <c r="G197">
        <f>'PK parameters (simulated)'!$F196/'PK PD AUCMIC'!G$1</f>
        <v>42.60064694222167</v>
      </c>
      <c r="H197">
        <f>'PK parameters (simulated)'!$F196/'PK PD AUCMIC'!H$1</f>
        <v>21.300323471110836</v>
      </c>
      <c r="I197">
        <f>'PK parameters (simulated)'!$F196/'PK PD AUCMIC'!I$1</f>
        <v>10.650161735555418</v>
      </c>
      <c r="J197">
        <f>'PK parameters (simulated)'!$F196/'PK PD AUCMIC'!J$1</f>
        <v>5.325080867777709</v>
      </c>
      <c r="Z197">
        <f t="shared" si="28"/>
        <v>0</v>
      </c>
      <c r="AA197">
        <f t="shared" si="29"/>
        <v>0</v>
      </c>
      <c r="AB197">
        <f t="shared" si="30"/>
        <v>0</v>
      </c>
      <c r="AC197">
        <f t="shared" si="31"/>
        <v>0</v>
      </c>
      <c r="AD197">
        <f t="shared" si="32"/>
        <v>0</v>
      </c>
      <c r="AE197">
        <f t="shared" si="33"/>
        <v>0</v>
      </c>
      <c r="AF197">
        <f t="shared" si="34"/>
        <v>0</v>
      </c>
      <c r="AG197">
        <f t="shared" si="35"/>
        <v>0</v>
      </c>
      <c r="AH197">
        <f t="shared" si="36"/>
        <v>0</v>
      </c>
    </row>
    <row r="198" spans="2:34" ht="12.75">
      <c r="B198">
        <f>'PK parameters (simulated)'!$F197/'PK PD AUCMIC'!B$1</f>
        <v>1583.700181826819</v>
      </c>
      <c r="C198">
        <f>'PK parameters (simulated)'!$F197/'PK PD AUCMIC'!C$1</f>
        <v>791.8500909134095</v>
      </c>
      <c r="D198">
        <f>'PK parameters (simulated)'!$F197/'PK PD AUCMIC'!D$1</f>
        <v>395.92504545670477</v>
      </c>
      <c r="E198">
        <f>'PK parameters (simulated)'!$F197/'PK PD AUCMIC'!E$1</f>
        <v>197.96252272835238</v>
      </c>
      <c r="F198">
        <f>'PK parameters (simulated)'!$F197/'PK PD AUCMIC'!F$1</f>
        <v>98.98126136417619</v>
      </c>
      <c r="G198">
        <f>'PK parameters (simulated)'!$F197/'PK PD AUCMIC'!G$1</f>
        <v>49.490630682088096</v>
      </c>
      <c r="H198">
        <f>'PK parameters (simulated)'!$F197/'PK PD AUCMIC'!H$1</f>
        <v>24.745315341044048</v>
      </c>
      <c r="I198">
        <f>'PK parameters (simulated)'!$F197/'PK PD AUCMIC'!I$1</f>
        <v>12.372657670522024</v>
      </c>
      <c r="J198">
        <f>'PK parameters (simulated)'!$F197/'PK PD AUCMIC'!J$1</f>
        <v>6.186328835261012</v>
      </c>
      <c r="Z198">
        <f aca="true" t="shared" si="37" ref="Z198:Z204">O198*O$2</f>
        <v>0</v>
      </c>
      <c r="AA198">
        <f aca="true" t="shared" si="38" ref="AA198:AA204">P198*P$2</f>
        <v>0</v>
      </c>
      <c r="AB198">
        <f aca="true" t="shared" si="39" ref="AB198:AB204">Q198*Q$2</f>
        <v>0</v>
      </c>
      <c r="AC198">
        <f aca="true" t="shared" si="40" ref="AC198:AC204">R198*R$2</f>
        <v>0</v>
      </c>
      <c r="AD198">
        <f aca="true" t="shared" si="41" ref="AD198:AD204">S198*S$2</f>
        <v>0</v>
      </c>
      <c r="AE198">
        <f aca="true" t="shared" si="42" ref="AE198:AE204">T198*T$2</f>
        <v>0</v>
      </c>
      <c r="AF198">
        <f aca="true" t="shared" si="43" ref="AF198:AF204">U198*U$2</f>
        <v>0</v>
      </c>
      <c r="AG198">
        <f aca="true" t="shared" si="44" ref="AG198:AG204">V198*V$2</f>
        <v>0</v>
      </c>
      <c r="AH198">
        <f aca="true" t="shared" si="45" ref="AH198:AH204">W198*W$2</f>
        <v>0</v>
      </c>
    </row>
    <row r="199" spans="2:34" ht="12.75">
      <c r="B199">
        <f>'PK parameters (simulated)'!$F198/'PK PD AUCMIC'!B$1</f>
        <v>1768.1404343079214</v>
      </c>
      <c r="C199">
        <f>'PK parameters (simulated)'!$F198/'PK PD AUCMIC'!C$1</f>
        <v>884.0702171539607</v>
      </c>
      <c r="D199">
        <f>'PK parameters (simulated)'!$F198/'PK PD AUCMIC'!D$1</f>
        <v>442.03510857698035</v>
      </c>
      <c r="E199">
        <f>'PK parameters (simulated)'!$F198/'PK PD AUCMIC'!E$1</f>
        <v>221.01755428849017</v>
      </c>
      <c r="F199">
        <f>'PK parameters (simulated)'!$F198/'PK PD AUCMIC'!F$1</f>
        <v>110.50877714424509</v>
      </c>
      <c r="G199">
        <f>'PK parameters (simulated)'!$F198/'PK PD AUCMIC'!G$1</f>
        <v>55.254388572122544</v>
      </c>
      <c r="H199">
        <f>'PK parameters (simulated)'!$F198/'PK PD AUCMIC'!H$1</f>
        <v>27.627194286061272</v>
      </c>
      <c r="I199">
        <f>'PK parameters (simulated)'!$F198/'PK PD AUCMIC'!I$1</f>
        <v>13.813597143030636</v>
      </c>
      <c r="J199">
        <f>'PK parameters (simulated)'!$F198/'PK PD AUCMIC'!J$1</f>
        <v>6.906798571515318</v>
      </c>
      <c r="Z199">
        <f t="shared" si="37"/>
        <v>0</v>
      </c>
      <c r="AA199">
        <f t="shared" si="38"/>
        <v>0</v>
      </c>
      <c r="AB199">
        <f t="shared" si="39"/>
        <v>0</v>
      </c>
      <c r="AC199">
        <f t="shared" si="40"/>
        <v>0</v>
      </c>
      <c r="AD199">
        <f t="shared" si="41"/>
        <v>0</v>
      </c>
      <c r="AE199">
        <f t="shared" si="42"/>
        <v>0</v>
      </c>
      <c r="AF199">
        <f t="shared" si="43"/>
        <v>0</v>
      </c>
      <c r="AG199">
        <f t="shared" si="44"/>
        <v>0</v>
      </c>
      <c r="AH199">
        <f t="shared" si="45"/>
        <v>0</v>
      </c>
    </row>
    <row r="200" spans="2:34" ht="12.75">
      <c r="B200">
        <f>'PK parameters (simulated)'!$F199/'PK PD AUCMIC'!B$1</f>
        <v>1413.837658793603</v>
      </c>
      <c r="C200">
        <f>'PK parameters (simulated)'!$F199/'PK PD AUCMIC'!C$1</f>
        <v>706.9188293968015</v>
      </c>
      <c r="D200">
        <f>'PK parameters (simulated)'!$F199/'PK PD AUCMIC'!D$1</f>
        <v>353.45941469840074</v>
      </c>
      <c r="E200">
        <f>'PK parameters (simulated)'!$F199/'PK PD AUCMIC'!E$1</f>
        <v>176.72970734920037</v>
      </c>
      <c r="F200">
        <f>'PK parameters (simulated)'!$F199/'PK PD AUCMIC'!F$1</f>
        <v>88.36485367460018</v>
      </c>
      <c r="G200">
        <f>'PK parameters (simulated)'!$F199/'PK PD AUCMIC'!G$1</f>
        <v>44.18242683730009</v>
      </c>
      <c r="H200">
        <f>'PK parameters (simulated)'!$F199/'PK PD AUCMIC'!H$1</f>
        <v>22.091213418650046</v>
      </c>
      <c r="I200">
        <f>'PK parameters (simulated)'!$F199/'PK PD AUCMIC'!I$1</f>
        <v>11.045606709325023</v>
      </c>
      <c r="J200">
        <f>'PK parameters (simulated)'!$F199/'PK PD AUCMIC'!J$1</f>
        <v>5.5228033546625115</v>
      </c>
      <c r="Z200">
        <f t="shared" si="37"/>
        <v>0</v>
      </c>
      <c r="AA200">
        <f t="shared" si="38"/>
        <v>0</v>
      </c>
      <c r="AB200">
        <f t="shared" si="39"/>
        <v>0</v>
      </c>
      <c r="AC200">
        <f t="shared" si="40"/>
        <v>0</v>
      </c>
      <c r="AD200">
        <f t="shared" si="41"/>
        <v>0</v>
      </c>
      <c r="AE200">
        <f t="shared" si="42"/>
        <v>0</v>
      </c>
      <c r="AF200">
        <f t="shared" si="43"/>
        <v>0</v>
      </c>
      <c r="AG200">
        <f t="shared" si="44"/>
        <v>0</v>
      </c>
      <c r="AH200">
        <f t="shared" si="45"/>
        <v>0</v>
      </c>
    </row>
    <row r="201" spans="2:34" ht="12.75">
      <c r="B201">
        <f>'PK parameters (simulated)'!$F200/'PK PD AUCMIC'!B$1</f>
        <v>1383.4467127971977</v>
      </c>
      <c r="C201">
        <f>'PK parameters (simulated)'!$F200/'PK PD AUCMIC'!C$1</f>
        <v>691.7233563985989</v>
      </c>
      <c r="D201">
        <f>'PK parameters (simulated)'!$F200/'PK PD AUCMIC'!D$1</f>
        <v>345.86167819929943</v>
      </c>
      <c r="E201">
        <f>'PK parameters (simulated)'!$F200/'PK PD AUCMIC'!E$1</f>
        <v>172.93083909964972</v>
      </c>
      <c r="F201">
        <f>'PK parameters (simulated)'!$F200/'PK PD AUCMIC'!F$1</f>
        <v>86.46541954982486</v>
      </c>
      <c r="G201">
        <f>'PK parameters (simulated)'!$F200/'PK PD AUCMIC'!G$1</f>
        <v>43.23270977491243</v>
      </c>
      <c r="H201">
        <f>'PK parameters (simulated)'!$F200/'PK PD AUCMIC'!H$1</f>
        <v>21.616354887456215</v>
      </c>
      <c r="I201">
        <f>'PK parameters (simulated)'!$F200/'PK PD AUCMIC'!I$1</f>
        <v>10.808177443728107</v>
      </c>
      <c r="J201">
        <f>'PK parameters (simulated)'!$F200/'PK PD AUCMIC'!J$1</f>
        <v>5.404088721864054</v>
      </c>
      <c r="Z201">
        <f t="shared" si="37"/>
        <v>0</v>
      </c>
      <c r="AA201">
        <f t="shared" si="38"/>
        <v>0</v>
      </c>
      <c r="AB201">
        <f t="shared" si="39"/>
        <v>0</v>
      </c>
      <c r="AC201">
        <f t="shared" si="40"/>
        <v>0</v>
      </c>
      <c r="AD201">
        <f t="shared" si="41"/>
        <v>0</v>
      </c>
      <c r="AE201">
        <f t="shared" si="42"/>
        <v>0</v>
      </c>
      <c r="AF201">
        <f t="shared" si="43"/>
        <v>0</v>
      </c>
      <c r="AG201">
        <f t="shared" si="44"/>
        <v>0</v>
      </c>
      <c r="AH201">
        <f t="shared" si="45"/>
        <v>0</v>
      </c>
    </row>
    <row r="202" spans="2:34" ht="12.75">
      <c r="B202">
        <f>'PK parameters (simulated)'!$F201/'PK PD AUCMIC'!B$1</f>
        <v>1779.7371066806802</v>
      </c>
      <c r="C202">
        <f>'PK parameters (simulated)'!$F201/'PK PD AUCMIC'!C$1</f>
        <v>889.8685533403401</v>
      </c>
      <c r="D202">
        <f>'PK parameters (simulated)'!$F201/'PK PD AUCMIC'!D$1</f>
        <v>444.93427667017005</v>
      </c>
      <c r="E202">
        <f>'PK parameters (simulated)'!$F201/'PK PD AUCMIC'!E$1</f>
        <v>222.46713833508502</v>
      </c>
      <c r="F202">
        <f>'PK parameters (simulated)'!$F201/'PK PD AUCMIC'!F$1</f>
        <v>111.23356916754251</v>
      </c>
      <c r="G202">
        <f>'PK parameters (simulated)'!$F201/'PK PD AUCMIC'!G$1</f>
        <v>55.616784583771256</v>
      </c>
      <c r="H202">
        <f>'PK parameters (simulated)'!$F201/'PK PD AUCMIC'!H$1</f>
        <v>27.808392291885628</v>
      </c>
      <c r="I202">
        <f>'PK parameters (simulated)'!$F201/'PK PD AUCMIC'!I$1</f>
        <v>13.904196145942814</v>
      </c>
      <c r="J202">
        <f>'PK parameters (simulated)'!$F201/'PK PD AUCMIC'!J$1</f>
        <v>6.952098072971407</v>
      </c>
      <c r="Z202">
        <f t="shared" si="37"/>
        <v>0</v>
      </c>
      <c r="AA202">
        <f t="shared" si="38"/>
        <v>0</v>
      </c>
      <c r="AB202">
        <f t="shared" si="39"/>
        <v>0</v>
      </c>
      <c r="AC202">
        <f t="shared" si="40"/>
        <v>0</v>
      </c>
      <c r="AD202">
        <f t="shared" si="41"/>
        <v>0</v>
      </c>
      <c r="AE202">
        <f t="shared" si="42"/>
        <v>0</v>
      </c>
      <c r="AF202">
        <f t="shared" si="43"/>
        <v>0</v>
      </c>
      <c r="AG202">
        <f t="shared" si="44"/>
        <v>0</v>
      </c>
      <c r="AH202">
        <f t="shared" si="45"/>
        <v>0</v>
      </c>
    </row>
    <row r="203" spans="2:34" ht="12.75">
      <c r="B203">
        <f>'PK parameters (simulated)'!$F202/'PK PD AUCMIC'!B$1</f>
        <v>1434.3371619922086</v>
      </c>
      <c r="C203">
        <f>'PK parameters (simulated)'!$F202/'PK PD AUCMIC'!C$1</f>
        <v>717.1685809961043</v>
      </c>
      <c r="D203">
        <f>'PK parameters (simulated)'!$F202/'PK PD AUCMIC'!D$1</f>
        <v>358.58429049805216</v>
      </c>
      <c r="E203">
        <f>'PK parameters (simulated)'!$F202/'PK PD AUCMIC'!E$1</f>
        <v>179.29214524902608</v>
      </c>
      <c r="F203">
        <f>'PK parameters (simulated)'!$F202/'PK PD AUCMIC'!F$1</f>
        <v>89.64607262451304</v>
      </c>
      <c r="G203">
        <f>'PK parameters (simulated)'!$F202/'PK PD AUCMIC'!G$1</f>
        <v>44.82303631225652</v>
      </c>
      <c r="H203">
        <f>'PK parameters (simulated)'!$F202/'PK PD AUCMIC'!H$1</f>
        <v>22.41151815612826</v>
      </c>
      <c r="I203">
        <f>'PK parameters (simulated)'!$F202/'PK PD AUCMIC'!I$1</f>
        <v>11.20575907806413</v>
      </c>
      <c r="J203">
        <f>'PK parameters (simulated)'!$F202/'PK PD AUCMIC'!J$1</f>
        <v>5.602879539032065</v>
      </c>
      <c r="Z203">
        <f t="shared" si="37"/>
        <v>0</v>
      </c>
      <c r="AA203">
        <f t="shared" si="38"/>
        <v>0</v>
      </c>
      <c r="AB203">
        <f t="shared" si="39"/>
        <v>0</v>
      </c>
      <c r="AC203">
        <f t="shared" si="40"/>
        <v>0</v>
      </c>
      <c r="AD203">
        <f t="shared" si="41"/>
        <v>0</v>
      </c>
      <c r="AE203">
        <f t="shared" si="42"/>
        <v>0</v>
      </c>
      <c r="AF203">
        <f t="shared" si="43"/>
        <v>0</v>
      </c>
      <c r="AG203">
        <f t="shared" si="44"/>
        <v>0</v>
      </c>
      <c r="AH203">
        <f t="shared" si="45"/>
        <v>0</v>
      </c>
    </row>
    <row r="204" spans="2:34" ht="12.75">
      <c r="B204">
        <f>'PK parameters (simulated)'!$F203/'PK PD AUCMIC'!B$1</f>
        <v>1075.7568482201207</v>
      </c>
      <c r="C204">
        <f>'PK parameters (simulated)'!$F203/'PK PD AUCMIC'!C$1</f>
        <v>537.8784241100603</v>
      </c>
      <c r="D204">
        <f>'PK parameters (simulated)'!$F203/'PK PD AUCMIC'!D$1</f>
        <v>268.93921205503017</v>
      </c>
      <c r="E204">
        <f>'PK parameters (simulated)'!$F203/'PK PD AUCMIC'!E$1</f>
        <v>134.46960602751508</v>
      </c>
      <c r="F204">
        <f>'PK parameters (simulated)'!$F203/'PK PD AUCMIC'!F$1</f>
        <v>67.23480301375754</v>
      </c>
      <c r="G204">
        <f>'PK parameters (simulated)'!$F203/'PK PD AUCMIC'!G$1</f>
        <v>33.61740150687877</v>
      </c>
      <c r="H204">
        <f>'PK parameters (simulated)'!$F203/'PK PD AUCMIC'!H$1</f>
        <v>16.808700753439386</v>
      </c>
      <c r="I204">
        <f>'PK parameters (simulated)'!$F203/'PK PD AUCMIC'!I$1</f>
        <v>8.404350376719693</v>
      </c>
      <c r="J204">
        <f>'PK parameters (simulated)'!$F203/'PK PD AUCMIC'!J$1</f>
        <v>4.202175188359846</v>
      </c>
      <c r="Z204">
        <f t="shared" si="37"/>
        <v>0</v>
      </c>
      <c r="AA204">
        <f t="shared" si="38"/>
        <v>0</v>
      </c>
      <c r="AB204">
        <f t="shared" si="39"/>
        <v>0</v>
      </c>
      <c r="AC204">
        <f t="shared" si="40"/>
        <v>0</v>
      </c>
      <c r="AD204">
        <f t="shared" si="41"/>
        <v>0</v>
      </c>
      <c r="AE204">
        <f t="shared" si="42"/>
        <v>0</v>
      </c>
      <c r="AF204">
        <f t="shared" si="43"/>
        <v>0</v>
      </c>
      <c r="AG204">
        <f t="shared" si="44"/>
        <v>0</v>
      </c>
      <c r="AH204">
        <f t="shared" si="45"/>
        <v>0</v>
      </c>
    </row>
  </sheetData>
  <sheetProtection password="CA20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H203"/>
  <sheetViews>
    <sheetView workbookViewId="0" topLeftCell="A86">
      <selection activeCell="A1" sqref="A1:AH206"/>
    </sheetView>
  </sheetViews>
  <sheetFormatPr defaultColWidth="11.421875" defaultRowHeight="12.75"/>
  <cols>
    <col min="1" max="14" width="9.140625" style="0" customWidth="1"/>
    <col min="15" max="23" width="6.7109375" style="0" customWidth="1"/>
    <col min="24" max="16384" width="9.140625" style="0" customWidth="1"/>
  </cols>
  <sheetData>
    <row r="1" spans="1:34" ht="12.75">
      <c r="A1" t="s">
        <v>15</v>
      </c>
      <c r="B1">
        <f>'balance sheet'!F2</f>
        <v>0.03125</v>
      </c>
      <c r="C1">
        <f>'balance sheet'!G2</f>
        <v>0.0625</v>
      </c>
      <c r="D1">
        <f>'balance sheet'!H2</f>
        <v>0.125</v>
      </c>
      <c r="E1">
        <f>'balance sheet'!I2</f>
        <v>0.25</v>
      </c>
      <c r="F1">
        <f>'balance sheet'!J2</f>
        <v>0.5</v>
      </c>
      <c r="G1">
        <f>'balance sheet'!K2</f>
        <v>1</v>
      </c>
      <c r="H1">
        <f>'balance sheet'!L2</f>
        <v>2</v>
      </c>
      <c r="I1">
        <f>'balance sheet'!M2</f>
        <v>4</v>
      </c>
      <c r="J1">
        <f>'balance sheet'!N2</f>
        <v>8</v>
      </c>
      <c r="M1" t="s">
        <v>15</v>
      </c>
      <c r="O1">
        <f aca="true" t="shared" si="0" ref="O1:W2">B1</f>
        <v>0.03125</v>
      </c>
      <c r="P1">
        <f t="shared" si="0"/>
        <v>0.0625</v>
      </c>
      <c r="Q1">
        <f t="shared" si="0"/>
        <v>0.125</v>
      </c>
      <c r="R1">
        <f t="shared" si="0"/>
        <v>0.25</v>
      </c>
      <c r="S1">
        <f t="shared" si="0"/>
        <v>0.5</v>
      </c>
      <c r="T1">
        <f t="shared" si="0"/>
        <v>1</v>
      </c>
      <c r="U1">
        <f t="shared" si="0"/>
        <v>2</v>
      </c>
      <c r="V1">
        <f t="shared" si="0"/>
        <v>4</v>
      </c>
      <c r="W1">
        <f t="shared" si="0"/>
        <v>8</v>
      </c>
      <c r="Z1">
        <v>0.03125</v>
      </c>
      <c r="AA1">
        <v>0.0625</v>
      </c>
      <c r="AB1">
        <v>0.125</v>
      </c>
      <c r="AC1">
        <v>0.25</v>
      </c>
      <c r="AD1">
        <v>0.5</v>
      </c>
      <c r="AE1">
        <v>1</v>
      </c>
      <c r="AF1">
        <v>2</v>
      </c>
      <c r="AG1">
        <v>4</v>
      </c>
      <c r="AH1">
        <v>8</v>
      </c>
    </row>
    <row r="2" spans="1:23" ht="12.75">
      <c r="A2" t="s">
        <v>16</v>
      </c>
      <c r="B2" s="7">
        <f>'balance sheet'!F3</f>
        <v>0</v>
      </c>
      <c r="C2" s="7">
        <f>'balance sheet'!G3</f>
        <v>0.1</v>
      </c>
      <c r="D2" s="7">
        <f>'balance sheet'!H3</f>
        <v>0.5</v>
      </c>
      <c r="E2" s="7">
        <f>'balance sheet'!I3</f>
        <v>0.3</v>
      </c>
      <c r="F2" s="7">
        <f>'balance sheet'!J3</f>
        <v>0</v>
      </c>
      <c r="G2" s="7">
        <f>'balance sheet'!K3</f>
        <v>0.1</v>
      </c>
      <c r="H2" s="7">
        <f>'balance sheet'!L3</f>
        <v>0</v>
      </c>
      <c r="I2" s="7">
        <f>'balance sheet'!M3</f>
        <v>0</v>
      </c>
      <c r="J2" s="7">
        <f>'balance sheet'!N3</f>
        <v>0</v>
      </c>
      <c r="M2" t="s">
        <v>16</v>
      </c>
      <c r="O2" s="7">
        <f t="shared" si="0"/>
        <v>0</v>
      </c>
      <c r="P2" s="7">
        <f t="shared" si="0"/>
        <v>0.1</v>
      </c>
      <c r="Q2" s="7">
        <f t="shared" si="0"/>
        <v>0.5</v>
      </c>
      <c r="R2" s="7">
        <f t="shared" si="0"/>
        <v>0.3</v>
      </c>
      <c r="S2" s="7">
        <f t="shared" si="0"/>
        <v>0</v>
      </c>
      <c r="T2" s="7">
        <f t="shared" si="0"/>
        <v>0.1</v>
      </c>
      <c r="U2" s="7">
        <f t="shared" si="0"/>
        <v>0</v>
      </c>
      <c r="V2" s="7">
        <f t="shared" si="0"/>
        <v>0</v>
      </c>
      <c r="W2" s="7">
        <f t="shared" si="0"/>
        <v>0</v>
      </c>
    </row>
    <row r="4" spans="2:34" ht="12.75">
      <c r="B4">
        <f>'PK parameters (simulated)'!$E4/'PK PD CMAXMIC'!B$1</f>
        <v>195.80675233309532</v>
      </c>
      <c r="C4">
        <f>'PK parameters (simulated)'!$E4/'PK PD CMAXMIC'!C$1</f>
        <v>97.90337616654766</v>
      </c>
      <c r="D4">
        <f>'PK parameters (simulated)'!$E4/'PK PD CMAXMIC'!D$1</f>
        <v>48.95168808327383</v>
      </c>
      <c r="E4">
        <f>'PK parameters (simulated)'!$E4/'PK PD CMAXMIC'!E$1</f>
        <v>24.475844041636915</v>
      </c>
      <c r="F4">
        <f>'PK parameters (simulated)'!$E4/'PK PD CMAXMIC'!F$1</f>
        <v>12.237922020818457</v>
      </c>
      <c r="G4">
        <f>'PK parameters (simulated)'!$E4/'PK PD CMAXMIC'!G$1</f>
        <v>6.118961010409229</v>
      </c>
      <c r="H4">
        <f>'PK parameters (simulated)'!$E4/'PK PD CMAXMIC'!H$1</f>
        <v>3.0594805052046143</v>
      </c>
      <c r="I4">
        <f>'PK parameters (simulated)'!$E4/'PK PD CMAXMIC'!I$1</f>
        <v>1.5297402526023072</v>
      </c>
      <c r="J4">
        <f>'PK parameters (simulated)'!$E4/'PK PD CMAXMIC'!J$1</f>
        <v>0.7648701263011536</v>
      </c>
      <c r="M4">
        <v>1</v>
      </c>
      <c r="N4" s="7">
        <f aca="true" t="shared" si="1" ref="N4:N23">SUM(Z4:AH4)/200</f>
        <v>1</v>
      </c>
      <c r="O4" s="6">
        <f>COUNTIF($B$4:$B$203,"&gt;1")</f>
        <v>200</v>
      </c>
      <c r="P4" s="6">
        <f>COUNTIF($C$4:$C$203,"&gt;1")</f>
        <v>200</v>
      </c>
      <c r="Q4" s="6">
        <f>COUNTIF($D$4:$D$203,"&gt;1")</f>
        <v>200</v>
      </c>
      <c r="R4" s="6">
        <f>COUNTIF($E$4:$E$203,"&gt;1")</f>
        <v>200</v>
      </c>
      <c r="S4" s="6">
        <f>COUNTIF($F$4:$F$203,"&gt;1")</f>
        <v>200</v>
      </c>
      <c r="T4" s="6">
        <f>COUNTIF($G$4:$G$203,"&gt;1")</f>
        <v>200</v>
      </c>
      <c r="U4" s="6">
        <f>COUNTIF($H$4:$H$203,"&gt;1")</f>
        <v>200</v>
      </c>
      <c r="V4" s="6">
        <f>COUNTIF($I$4:$I$203,"&gt;1")</f>
        <v>200</v>
      </c>
      <c r="W4" s="6">
        <f>COUNTIF($J$4:$J$203,"&gt;1")</f>
        <v>5</v>
      </c>
      <c r="Z4">
        <f aca="true" t="shared" si="2" ref="Z4:Z26">O4*O$2</f>
        <v>0</v>
      </c>
      <c r="AA4">
        <f aca="true" t="shared" si="3" ref="AA4:AA26">P4*P$2</f>
        <v>20</v>
      </c>
      <c r="AB4">
        <f aca="true" t="shared" si="4" ref="AB4:AB26">Q4*Q$2</f>
        <v>100</v>
      </c>
      <c r="AC4">
        <f aca="true" t="shared" si="5" ref="AC4:AC26">R4*R$2</f>
        <v>60</v>
      </c>
      <c r="AD4">
        <f aca="true" t="shared" si="6" ref="AD4:AD26">S4*S$2</f>
        <v>0</v>
      </c>
      <c r="AE4">
        <f aca="true" t="shared" si="7" ref="AE4:AE26">T4*T$2</f>
        <v>20</v>
      </c>
      <c r="AF4">
        <f aca="true" t="shared" si="8" ref="AF4:AF26">U4*U$2</f>
        <v>0</v>
      </c>
      <c r="AG4">
        <f aca="true" t="shared" si="9" ref="AG4:AG26">V4*V$2</f>
        <v>0</v>
      </c>
      <c r="AH4">
        <f aca="true" t="shared" si="10" ref="AH4:AH26">W4*W$2</f>
        <v>0</v>
      </c>
    </row>
    <row r="5" spans="2:34" ht="12.75">
      <c r="B5">
        <f>'PK parameters (simulated)'!$E5/'PK PD CMAXMIC'!B$1</f>
        <v>176.09553252152406</v>
      </c>
      <c r="C5">
        <f>'PK parameters (simulated)'!$E5/'PK PD CMAXMIC'!C$1</f>
        <v>88.04776626076203</v>
      </c>
      <c r="D5">
        <f>'PK parameters (simulated)'!$E5/'PK PD CMAXMIC'!D$1</f>
        <v>44.023883130381016</v>
      </c>
      <c r="E5">
        <f>'PK parameters (simulated)'!$E5/'PK PD CMAXMIC'!E$1</f>
        <v>22.011941565190508</v>
      </c>
      <c r="F5">
        <f>'PK parameters (simulated)'!$E5/'PK PD CMAXMIC'!F$1</f>
        <v>11.005970782595254</v>
      </c>
      <c r="G5">
        <f>'PK parameters (simulated)'!$E5/'PK PD CMAXMIC'!G$1</f>
        <v>5.502985391297627</v>
      </c>
      <c r="H5">
        <f>'PK parameters (simulated)'!$E5/'PK PD CMAXMIC'!H$1</f>
        <v>2.7514926956488135</v>
      </c>
      <c r="I5">
        <f>'PK parameters (simulated)'!$E5/'PK PD CMAXMIC'!I$1</f>
        <v>1.3757463478244067</v>
      </c>
      <c r="J5">
        <f>'PK parameters (simulated)'!$E5/'PK PD CMAXMIC'!J$1</f>
        <v>0.6878731739122034</v>
      </c>
      <c r="M5">
        <f>M4+1</f>
        <v>2</v>
      </c>
      <c r="N5" s="7">
        <f t="shared" si="1"/>
        <v>1</v>
      </c>
      <c r="O5" s="6">
        <f>COUNTIF($B$4:$B$203,"&gt;2")</f>
        <v>200</v>
      </c>
      <c r="P5" s="6">
        <f>COUNTIF($C$4:$C$203,"&gt;2")</f>
        <v>200</v>
      </c>
      <c r="Q5" s="6">
        <f>COUNTIF($D$4:$D$203,"&gt;2")</f>
        <v>200</v>
      </c>
      <c r="R5" s="6">
        <f>COUNTIF($E$4:$E$203,"&gt;2")</f>
        <v>200</v>
      </c>
      <c r="S5" s="6">
        <f>COUNTIF($F$4:$F$203,"&gt;2")</f>
        <v>200</v>
      </c>
      <c r="T5" s="6">
        <f>COUNTIF($G$4:$G$203,"&gt;2")</f>
        <v>200</v>
      </c>
      <c r="U5" s="6">
        <f>COUNTIF($H$4:$H$203,"&gt;2")</f>
        <v>200</v>
      </c>
      <c r="V5" s="6">
        <f>COUNTIF($I$4:$I$203,"&gt;2")</f>
        <v>5</v>
      </c>
      <c r="W5" s="6">
        <f>COUNTIF($J$4:$J$203,"&gt;2")</f>
        <v>0</v>
      </c>
      <c r="Z5">
        <f t="shared" si="2"/>
        <v>0</v>
      </c>
      <c r="AA5">
        <f t="shared" si="3"/>
        <v>20</v>
      </c>
      <c r="AB5">
        <f t="shared" si="4"/>
        <v>100</v>
      </c>
      <c r="AC5">
        <f t="shared" si="5"/>
        <v>60</v>
      </c>
      <c r="AD5">
        <f t="shared" si="6"/>
        <v>0</v>
      </c>
      <c r="AE5">
        <f t="shared" si="7"/>
        <v>20</v>
      </c>
      <c r="AF5">
        <f t="shared" si="8"/>
        <v>0</v>
      </c>
      <c r="AG5">
        <f t="shared" si="9"/>
        <v>0</v>
      </c>
      <c r="AH5">
        <f t="shared" si="10"/>
        <v>0</v>
      </c>
    </row>
    <row r="6" spans="2:34" ht="12.75">
      <c r="B6">
        <f>'PK parameters (simulated)'!$E6/'PK PD CMAXMIC'!B$1</f>
        <v>183.1027916237939</v>
      </c>
      <c r="C6">
        <f>'PK parameters (simulated)'!$E6/'PK PD CMAXMIC'!C$1</f>
        <v>91.55139581189695</v>
      </c>
      <c r="D6">
        <f>'PK parameters (simulated)'!$E6/'PK PD CMAXMIC'!D$1</f>
        <v>45.775697905948476</v>
      </c>
      <c r="E6">
        <f>'PK parameters (simulated)'!$E6/'PK PD CMAXMIC'!E$1</f>
        <v>22.887848952974238</v>
      </c>
      <c r="F6">
        <f>'PK parameters (simulated)'!$E6/'PK PD CMAXMIC'!F$1</f>
        <v>11.443924476487119</v>
      </c>
      <c r="G6">
        <f>'PK parameters (simulated)'!$E6/'PK PD CMAXMIC'!G$1</f>
        <v>5.7219622382435595</v>
      </c>
      <c r="H6">
        <f>'PK parameters (simulated)'!$E6/'PK PD CMAXMIC'!H$1</f>
        <v>2.8609811191217798</v>
      </c>
      <c r="I6">
        <f>'PK parameters (simulated)'!$E6/'PK PD CMAXMIC'!I$1</f>
        <v>1.4304905595608899</v>
      </c>
      <c r="J6">
        <f>'PK parameters (simulated)'!$E6/'PK PD CMAXMIC'!J$1</f>
        <v>0.7152452797804449</v>
      </c>
      <c r="M6">
        <f aca="true" t="shared" si="11" ref="M6:M22">M5+1</f>
        <v>3</v>
      </c>
      <c r="N6" s="7">
        <f t="shared" si="1"/>
        <v>1</v>
      </c>
      <c r="O6" s="6">
        <f>COUNTIF($B$4:$B$203,"&gt;3")</f>
        <v>200</v>
      </c>
      <c r="P6" s="6">
        <f>COUNTIF($C$4:$C$203,"&gt;3")</f>
        <v>200</v>
      </c>
      <c r="Q6" s="6">
        <f>COUNTIF($D$4:$D$203,"&gt;3")</f>
        <v>200</v>
      </c>
      <c r="R6" s="6">
        <f>COUNTIF($E$4:$E$203,"&gt;3")</f>
        <v>200</v>
      </c>
      <c r="S6" s="6">
        <f>COUNTIF($F$4:$F$203,"&gt;3")</f>
        <v>200</v>
      </c>
      <c r="T6" s="6">
        <f>COUNTIF($G$4:$G$203,"&gt;3")</f>
        <v>200</v>
      </c>
      <c r="U6" s="6">
        <f>COUNTIF($H$4:$H$203,"&gt;3")</f>
        <v>97</v>
      </c>
      <c r="V6" s="6">
        <f>COUNTIF($I$4:$I$203,"&gt;3")</f>
        <v>0</v>
      </c>
      <c r="W6" s="6">
        <f>COUNTIF($J$4:$J$203,"&gt;3")</f>
        <v>0</v>
      </c>
      <c r="Z6">
        <f t="shared" si="2"/>
        <v>0</v>
      </c>
      <c r="AA6">
        <f t="shared" si="3"/>
        <v>20</v>
      </c>
      <c r="AB6">
        <f t="shared" si="4"/>
        <v>100</v>
      </c>
      <c r="AC6">
        <f t="shared" si="5"/>
        <v>60</v>
      </c>
      <c r="AD6">
        <f t="shared" si="6"/>
        <v>0</v>
      </c>
      <c r="AE6">
        <f t="shared" si="7"/>
        <v>20</v>
      </c>
      <c r="AF6">
        <f t="shared" si="8"/>
        <v>0</v>
      </c>
      <c r="AG6">
        <f t="shared" si="9"/>
        <v>0</v>
      </c>
      <c r="AH6">
        <f t="shared" si="10"/>
        <v>0</v>
      </c>
    </row>
    <row r="7" spans="2:34" ht="12.75">
      <c r="B7">
        <f>'PK parameters (simulated)'!$E7/'PK PD CMAXMIC'!B$1</f>
        <v>145.37881757035913</v>
      </c>
      <c r="C7">
        <f>'PK parameters (simulated)'!$E7/'PK PD CMAXMIC'!C$1</f>
        <v>72.68940878517957</v>
      </c>
      <c r="D7">
        <f>'PK parameters (simulated)'!$E7/'PK PD CMAXMIC'!D$1</f>
        <v>36.34470439258978</v>
      </c>
      <c r="E7">
        <f>'PK parameters (simulated)'!$E7/'PK PD CMAXMIC'!E$1</f>
        <v>18.17235219629489</v>
      </c>
      <c r="F7">
        <f>'PK parameters (simulated)'!$E7/'PK PD CMAXMIC'!F$1</f>
        <v>9.086176098147446</v>
      </c>
      <c r="G7">
        <f>'PK parameters (simulated)'!$E7/'PK PD CMAXMIC'!G$1</f>
        <v>4.543088049073723</v>
      </c>
      <c r="H7">
        <f>'PK parameters (simulated)'!$E7/'PK PD CMAXMIC'!H$1</f>
        <v>2.2715440245368614</v>
      </c>
      <c r="I7">
        <f>'PK parameters (simulated)'!$E7/'PK PD CMAXMIC'!I$1</f>
        <v>1.1357720122684307</v>
      </c>
      <c r="J7">
        <f>'PK parameters (simulated)'!$E7/'PK PD CMAXMIC'!J$1</f>
        <v>0.5678860061342154</v>
      </c>
      <c r="M7">
        <f t="shared" si="11"/>
        <v>4</v>
      </c>
      <c r="N7" s="7">
        <f t="shared" si="1"/>
        <v>1</v>
      </c>
      <c r="O7" s="6">
        <f>COUNTIF($B$4:$B$203,"&gt;4")</f>
        <v>200</v>
      </c>
      <c r="P7" s="6">
        <f>COUNTIF($C$4:$C$203,"&gt;4")</f>
        <v>200</v>
      </c>
      <c r="Q7" s="6">
        <f>COUNTIF($D$4:$D$203,"&gt;4")</f>
        <v>200</v>
      </c>
      <c r="R7" s="6">
        <f>COUNTIF($E$4:$E$203,"&gt;4")</f>
        <v>200</v>
      </c>
      <c r="S7" s="6">
        <f>COUNTIF($F$4:$F$203,"&gt;4")</f>
        <v>200</v>
      </c>
      <c r="T7" s="6">
        <f>COUNTIF($G$4:$G$203,"&gt;4")</f>
        <v>200</v>
      </c>
      <c r="U7" s="6">
        <f>COUNTIF($H$4:$H$203,"&gt;4")</f>
        <v>5</v>
      </c>
      <c r="V7" s="6">
        <f>COUNTIF($I$4:$I$203,"&gt;4")</f>
        <v>0</v>
      </c>
      <c r="W7" s="6">
        <f>COUNTIF($J$4:$J$203,"&gt;4")</f>
        <v>0</v>
      </c>
      <c r="Z7">
        <f t="shared" si="2"/>
        <v>0</v>
      </c>
      <c r="AA7">
        <f t="shared" si="3"/>
        <v>20</v>
      </c>
      <c r="AB7">
        <f t="shared" si="4"/>
        <v>100</v>
      </c>
      <c r="AC7">
        <f t="shared" si="5"/>
        <v>60</v>
      </c>
      <c r="AD7">
        <f t="shared" si="6"/>
        <v>0</v>
      </c>
      <c r="AE7">
        <f t="shared" si="7"/>
        <v>20</v>
      </c>
      <c r="AF7">
        <f t="shared" si="8"/>
        <v>0</v>
      </c>
      <c r="AG7">
        <f t="shared" si="9"/>
        <v>0</v>
      </c>
      <c r="AH7">
        <f t="shared" si="10"/>
        <v>0</v>
      </c>
    </row>
    <row r="8" spans="2:34" ht="12.75">
      <c r="B8">
        <f>'PK parameters (simulated)'!$E8/'PK PD CMAXMIC'!B$1</f>
        <v>200.0114671945608</v>
      </c>
      <c r="C8">
        <f>'PK parameters (simulated)'!$E8/'PK PD CMAXMIC'!C$1</f>
        <v>100.0057335972804</v>
      </c>
      <c r="D8">
        <f>'PK parameters (simulated)'!$E8/'PK PD CMAXMIC'!D$1</f>
        <v>50.0028667986402</v>
      </c>
      <c r="E8">
        <f>'PK parameters (simulated)'!$E8/'PK PD CMAXMIC'!E$1</f>
        <v>25.0014333993201</v>
      </c>
      <c r="F8">
        <f>'PK parameters (simulated)'!$E8/'PK PD CMAXMIC'!F$1</f>
        <v>12.50071669966005</v>
      </c>
      <c r="G8">
        <f>'PK parameters (simulated)'!$E8/'PK PD CMAXMIC'!G$1</f>
        <v>6.250358349830025</v>
      </c>
      <c r="H8">
        <f>'PK parameters (simulated)'!$E8/'PK PD CMAXMIC'!H$1</f>
        <v>3.1251791749150124</v>
      </c>
      <c r="I8">
        <f>'PK parameters (simulated)'!$E8/'PK PD CMAXMIC'!I$1</f>
        <v>1.5625895874575062</v>
      </c>
      <c r="J8">
        <f>'PK parameters (simulated)'!$E8/'PK PD CMAXMIC'!J$1</f>
        <v>0.7812947937287531</v>
      </c>
      <c r="M8">
        <f t="shared" si="11"/>
        <v>5</v>
      </c>
      <c r="N8" s="7">
        <f t="shared" si="1"/>
        <v>0.9890000000000001</v>
      </c>
      <c r="O8" s="6">
        <f>COUNTIF($B$4:$B$203,"&gt;5")</f>
        <v>200</v>
      </c>
      <c r="P8" s="6">
        <f>COUNTIF($C$4:$C$203,"&gt;5")</f>
        <v>200</v>
      </c>
      <c r="Q8" s="6">
        <f>COUNTIF($D$4:$D$203,"&gt;5")</f>
        <v>200</v>
      </c>
      <c r="R8" s="6">
        <f>COUNTIF($E$4:$E$203,"&gt;5")</f>
        <v>200</v>
      </c>
      <c r="S8" s="6">
        <f>COUNTIF($F$4:$F$203,"&gt;5")</f>
        <v>200</v>
      </c>
      <c r="T8" s="6">
        <f>COUNTIF($G$4:$G$203,"&gt;5")</f>
        <v>178</v>
      </c>
      <c r="U8" s="6">
        <f>COUNTIF($H$4:$H$203,"&gt;5")</f>
        <v>0</v>
      </c>
      <c r="V8" s="6">
        <f>COUNTIF($I$4:$I$203,"&gt;5")</f>
        <v>0</v>
      </c>
      <c r="W8" s="6">
        <f>COUNTIF($J$4:$J$203,"&gt;5")</f>
        <v>0</v>
      </c>
      <c r="Z8">
        <f t="shared" si="2"/>
        <v>0</v>
      </c>
      <c r="AA8">
        <f t="shared" si="3"/>
        <v>20</v>
      </c>
      <c r="AB8">
        <f t="shared" si="4"/>
        <v>100</v>
      </c>
      <c r="AC8">
        <f t="shared" si="5"/>
        <v>60</v>
      </c>
      <c r="AD8">
        <f t="shared" si="6"/>
        <v>0</v>
      </c>
      <c r="AE8">
        <f t="shared" si="7"/>
        <v>17.8</v>
      </c>
      <c r="AF8">
        <f t="shared" si="8"/>
        <v>0</v>
      </c>
      <c r="AG8">
        <f t="shared" si="9"/>
        <v>0</v>
      </c>
      <c r="AH8">
        <f t="shared" si="10"/>
        <v>0</v>
      </c>
    </row>
    <row r="9" spans="2:34" ht="12.75">
      <c r="B9">
        <f>'PK parameters (simulated)'!$E9/'PK PD CMAXMIC'!B$1</f>
        <v>189.98963189418984</v>
      </c>
      <c r="C9">
        <f>'PK parameters (simulated)'!$E9/'PK PD CMAXMIC'!C$1</f>
        <v>94.99481594709492</v>
      </c>
      <c r="D9">
        <f>'PK parameters (simulated)'!$E9/'PK PD CMAXMIC'!D$1</f>
        <v>47.49740797354746</v>
      </c>
      <c r="E9">
        <f>'PK parameters (simulated)'!$E9/'PK PD CMAXMIC'!E$1</f>
        <v>23.74870398677373</v>
      </c>
      <c r="F9">
        <f>'PK parameters (simulated)'!$E9/'PK PD CMAXMIC'!F$1</f>
        <v>11.874351993386865</v>
      </c>
      <c r="G9">
        <f>'PK parameters (simulated)'!$E9/'PK PD CMAXMIC'!G$1</f>
        <v>5.9371759966934325</v>
      </c>
      <c r="H9">
        <f>'PK parameters (simulated)'!$E9/'PK PD CMAXMIC'!H$1</f>
        <v>2.9685879983467163</v>
      </c>
      <c r="I9">
        <f>'PK parameters (simulated)'!$E9/'PK PD CMAXMIC'!I$1</f>
        <v>1.4842939991733581</v>
      </c>
      <c r="J9">
        <f>'PK parameters (simulated)'!$E9/'PK PD CMAXMIC'!J$1</f>
        <v>0.7421469995866791</v>
      </c>
      <c r="M9">
        <f t="shared" si="11"/>
        <v>6</v>
      </c>
      <c r="N9" s="7">
        <f t="shared" si="1"/>
        <v>0.9484999999999999</v>
      </c>
      <c r="O9" s="6">
        <f>COUNTIF($B$4:$B$203,"&gt;6")</f>
        <v>200</v>
      </c>
      <c r="P9" s="6">
        <f>COUNTIF($C$4:$C$203,"&gt;6")</f>
        <v>200</v>
      </c>
      <c r="Q9" s="6">
        <f>COUNTIF($D$4:$D$203,"&gt;6")</f>
        <v>200</v>
      </c>
      <c r="R9" s="6">
        <f>COUNTIF($E$4:$E$203,"&gt;6")</f>
        <v>200</v>
      </c>
      <c r="S9" s="6">
        <f>COUNTIF($F$4:$F$203,"&gt;6")</f>
        <v>200</v>
      </c>
      <c r="T9" s="6">
        <f>COUNTIF($G$4:$G$203,"&gt;6")</f>
        <v>97</v>
      </c>
      <c r="U9" s="6">
        <f>COUNTIF($H$4:$H$203,"&gt;6")</f>
        <v>0</v>
      </c>
      <c r="V9" s="6">
        <f>COUNTIF($I$4:$I$203,"&gt;6")</f>
        <v>0</v>
      </c>
      <c r="W9" s="6">
        <f>COUNTIF($J$4:$J$203,"&gt;6")</f>
        <v>0</v>
      </c>
      <c r="Z9">
        <f t="shared" si="2"/>
        <v>0</v>
      </c>
      <c r="AA9">
        <f t="shared" si="3"/>
        <v>20</v>
      </c>
      <c r="AB9">
        <f t="shared" si="4"/>
        <v>100</v>
      </c>
      <c r="AC9">
        <f t="shared" si="5"/>
        <v>60</v>
      </c>
      <c r="AD9">
        <f t="shared" si="6"/>
        <v>0</v>
      </c>
      <c r="AE9">
        <f t="shared" si="7"/>
        <v>9.700000000000001</v>
      </c>
      <c r="AF9">
        <f t="shared" si="8"/>
        <v>0</v>
      </c>
      <c r="AG9">
        <f t="shared" si="9"/>
        <v>0</v>
      </c>
      <c r="AH9">
        <f t="shared" si="10"/>
        <v>0</v>
      </c>
    </row>
    <row r="10" spans="2:34" ht="12.75">
      <c r="B10">
        <f>'PK parameters (simulated)'!$E10/'PK PD CMAXMIC'!B$1</f>
        <v>195.6305965514987</v>
      </c>
      <c r="C10">
        <f>'PK parameters (simulated)'!$E10/'PK PD CMAXMIC'!C$1</f>
        <v>97.81529827574936</v>
      </c>
      <c r="D10">
        <f>'PK parameters (simulated)'!$E10/'PK PD CMAXMIC'!D$1</f>
        <v>48.90764913787468</v>
      </c>
      <c r="E10">
        <f>'PK parameters (simulated)'!$E10/'PK PD CMAXMIC'!E$1</f>
        <v>24.45382456893734</v>
      </c>
      <c r="F10">
        <f>'PK parameters (simulated)'!$E10/'PK PD CMAXMIC'!F$1</f>
        <v>12.22691228446867</v>
      </c>
      <c r="G10">
        <f>'PK parameters (simulated)'!$E10/'PK PD CMAXMIC'!G$1</f>
        <v>6.113456142234335</v>
      </c>
      <c r="H10">
        <f>'PK parameters (simulated)'!$E10/'PK PD CMAXMIC'!H$1</f>
        <v>3.0567280711171674</v>
      </c>
      <c r="I10">
        <f>'PK parameters (simulated)'!$E10/'PK PD CMAXMIC'!I$1</f>
        <v>1.5283640355585837</v>
      </c>
      <c r="J10">
        <f>'PK parameters (simulated)'!$E10/'PK PD CMAXMIC'!J$1</f>
        <v>0.7641820177792918</v>
      </c>
      <c r="M10">
        <f t="shared" si="11"/>
        <v>7</v>
      </c>
      <c r="N10" s="7">
        <f t="shared" si="1"/>
        <v>0.917</v>
      </c>
      <c r="O10" s="6">
        <f>COUNTIF($B$4:$B$203,"&gt;7")</f>
        <v>200</v>
      </c>
      <c r="P10" s="6">
        <f>COUNTIF($C$4:$C$203,"&gt;7")</f>
        <v>200</v>
      </c>
      <c r="Q10" s="6">
        <f>COUNTIF($D$4:$D$203,"&gt;7")</f>
        <v>200</v>
      </c>
      <c r="R10" s="6">
        <f>COUNTIF($E$4:$E$203,"&gt;7")</f>
        <v>200</v>
      </c>
      <c r="S10" s="6">
        <f>COUNTIF($F$4:$F$203,"&gt;7")</f>
        <v>200</v>
      </c>
      <c r="T10" s="6">
        <f>COUNTIF($G$4:$G$203,"&gt;7")</f>
        <v>34</v>
      </c>
      <c r="U10" s="6">
        <f>COUNTIF($H$4:$H$203,"&gt;7")</f>
        <v>0</v>
      </c>
      <c r="V10" s="6">
        <f>COUNTIF($I$4:$I$203,"&gt;7")</f>
        <v>0</v>
      </c>
      <c r="W10" s="6">
        <f>COUNTIF($J$4:$J$203,"&gt;7")</f>
        <v>0</v>
      </c>
      <c r="Z10">
        <f t="shared" si="2"/>
        <v>0</v>
      </c>
      <c r="AA10">
        <f t="shared" si="3"/>
        <v>20</v>
      </c>
      <c r="AB10">
        <f t="shared" si="4"/>
        <v>100</v>
      </c>
      <c r="AC10">
        <f t="shared" si="5"/>
        <v>60</v>
      </c>
      <c r="AD10">
        <f t="shared" si="6"/>
        <v>0</v>
      </c>
      <c r="AE10">
        <f t="shared" si="7"/>
        <v>3.4000000000000004</v>
      </c>
      <c r="AF10">
        <f t="shared" si="8"/>
        <v>0</v>
      </c>
      <c r="AG10">
        <f t="shared" si="9"/>
        <v>0</v>
      </c>
      <c r="AH10">
        <f t="shared" si="10"/>
        <v>0</v>
      </c>
    </row>
    <row r="11" spans="2:34" ht="12.75">
      <c r="B11">
        <f>'PK parameters (simulated)'!$E11/'PK PD CMAXMIC'!B$1</f>
        <v>135.10880467526016</v>
      </c>
      <c r="C11">
        <f>'PK parameters (simulated)'!$E11/'PK PD CMAXMIC'!C$1</f>
        <v>67.55440233763008</v>
      </c>
      <c r="D11">
        <f>'PK parameters (simulated)'!$E11/'PK PD CMAXMIC'!D$1</f>
        <v>33.77720116881504</v>
      </c>
      <c r="E11">
        <f>'PK parameters (simulated)'!$E11/'PK PD CMAXMIC'!E$1</f>
        <v>16.88860058440752</v>
      </c>
      <c r="F11">
        <f>'PK parameters (simulated)'!$E11/'PK PD CMAXMIC'!F$1</f>
        <v>8.44430029220376</v>
      </c>
      <c r="G11">
        <f>'PK parameters (simulated)'!$E11/'PK PD CMAXMIC'!G$1</f>
        <v>4.22215014610188</v>
      </c>
      <c r="H11">
        <f>'PK parameters (simulated)'!$E11/'PK PD CMAXMIC'!H$1</f>
        <v>2.11107507305094</v>
      </c>
      <c r="I11">
        <f>'PK parameters (simulated)'!$E11/'PK PD CMAXMIC'!I$1</f>
        <v>1.05553753652547</v>
      </c>
      <c r="J11">
        <f>'PK parameters (simulated)'!$E11/'PK PD CMAXMIC'!J$1</f>
        <v>0.527768768262735</v>
      </c>
      <c r="M11">
        <f t="shared" si="11"/>
        <v>8</v>
      </c>
      <c r="N11" s="7">
        <f t="shared" si="1"/>
        <v>0.9025</v>
      </c>
      <c r="O11" s="6">
        <f>COUNTIF($B$4:$B$203,"&gt;8")</f>
        <v>200</v>
      </c>
      <c r="P11" s="6">
        <f>COUNTIF($C$4:$C$203,"&gt;8")</f>
        <v>200</v>
      </c>
      <c r="Q11" s="6">
        <f>COUNTIF($D$4:$D$203,"&gt;8")</f>
        <v>200</v>
      </c>
      <c r="R11" s="6">
        <f>COUNTIF($E$4:$E$203,"&gt;8")</f>
        <v>200</v>
      </c>
      <c r="S11" s="6">
        <f>COUNTIF($F$4:$F$203,"&gt;8")</f>
        <v>200</v>
      </c>
      <c r="T11" s="6">
        <f>COUNTIF($G$4:$G$203,"&gt;8")</f>
        <v>5</v>
      </c>
      <c r="U11" s="6">
        <f>COUNTIF($H$4:$H$203,"&gt;8")</f>
        <v>0</v>
      </c>
      <c r="V11" s="6">
        <f>COUNTIF($I$4:$I$203,"&gt;8")</f>
        <v>0</v>
      </c>
      <c r="W11" s="6">
        <f>COUNTIF($J$4:$J$203,"&gt;8")</f>
        <v>0</v>
      </c>
      <c r="Z11">
        <f t="shared" si="2"/>
        <v>0</v>
      </c>
      <c r="AA11">
        <f t="shared" si="3"/>
        <v>20</v>
      </c>
      <c r="AB11">
        <f t="shared" si="4"/>
        <v>100</v>
      </c>
      <c r="AC11">
        <f t="shared" si="5"/>
        <v>60</v>
      </c>
      <c r="AD11">
        <f t="shared" si="6"/>
        <v>0</v>
      </c>
      <c r="AE11">
        <f t="shared" si="7"/>
        <v>0.5</v>
      </c>
      <c r="AF11">
        <f t="shared" si="8"/>
        <v>0</v>
      </c>
      <c r="AG11">
        <f t="shared" si="9"/>
        <v>0</v>
      </c>
      <c r="AH11">
        <f t="shared" si="10"/>
        <v>0</v>
      </c>
    </row>
    <row r="12" spans="2:34" ht="12.75">
      <c r="B12">
        <f>'PK parameters (simulated)'!$E12/'PK PD CMAXMIC'!B$1</f>
        <v>217.64186896686087</v>
      </c>
      <c r="C12">
        <f>'PK parameters (simulated)'!$E12/'PK PD CMAXMIC'!C$1</f>
        <v>108.82093448343043</v>
      </c>
      <c r="D12">
        <f>'PK parameters (simulated)'!$E12/'PK PD CMAXMIC'!D$1</f>
        <v>54.41046724171522</v>
      </c>
      <c r="E12">
        <f>'PK parameters (simulated)'!$E12/'PK PD CMAXMIC'!E$1</f>
        <v>27.20523362085761</v>
      </c>
      <c r="F12">
        <f>'PK parameters (simulated)'!$E12/'PK PD CMAXMIC'!F$1</f>
        <v>13.602616810428804</v>
      </c>
      <c r="G12">
        <f>'PK parameters (simulated)'!$E12/'PK PD CMAXMIC'!G$1</f>
        <v>6.801308405214402</v>
      </c>
      <c r="H12">
        <f>'PK parameters (simulated)'!$E12/'PK PD CMAXMIC'!H$1</f>
        <v>3.400654202607201</v>
      </c>
      <c r="I12">
        <f>'PK parameters (simulated)'!$E12/'PK PD CMAXMIC'!I$1</f>
        <v>1.7003271013036005</v>
      </c>
      <c r="J12">
        <f>'PK parameters (simulated)'!$E12/'PK PD CMAXMIC'!J$1</f>
        <v>0.8501635506518003</v>
      </c>
      <c r="M12">
        <f t="shared" si="11"/>
        <v>9</v>
      </c>
      <c r="N12" s="7">
        <f t="shared" si="1"/>
        <v>0.9005</v>
      </c>
      <c r="O12" s="6">
        <f>COUNTIF($B$4:$B$203,"&gt;9")</f>
        <v>200</v>
      </c>
      <c r="P12" s="6">
        <f>COUNTIF($C$4:$C$203,"&gt;9")</f>
        <v>200</v>
      </c>
      <c r="Q12" s="6">
        <f>COUNTIF($D$4:$D$203,"&gt;9")</f>
        <v>200</v>
      </c>
      <c r="R12" s="6">
        <f>COUNTIF($E$4:$E$203,"&gt;9")</f>
        <v>200</v>
      </c>
      <c r="S12" s="6">
        <f>COUNTIF($F$4:$F$203,"&gt;9")</f>
        <v>193</v>
      </c>
      <c r="T12" s="6">
        <f>COUNTIF($G$4:$G$203,"&gt;9")</f>
        <v>1</v>
      </c>
      <c r="U12" s="6">
        <f>COUNTIF($H$4:$H$203,"&gt;9")</f>
        <v>0</v>
      </c>
      <c r="V12" s="6">
        <f>COUNTIF($I$4:$I$203,"&gt;9")</f>
        <v>0</v>
      </c>
      <c r="W12" s="6">
        <f>COUNTIF($J$4:$J$203,"&gt;9")</f>
        <v>0</v>
      </c>
      <c r="Z12">
        <f t="shared" si="2"/>
        <v>0</v>
      </c>
      <c r="AA12">
        <f t="shared" si="3"/>
        <v>20</v>
      </c>
      <c r="AB12">
        <f t="shared" si="4"/>
        <v>100</v>
      </c>
      <c r="AC12">
        <f t="shared" si="5"/>
        <v>60</v>
      </c>
      <c r="AD12">
        <f t="shared" si="6"/>
        <v>0</v>
      </c>
      <c r="AE12">
        <f t="shared" si="7"/>
        <v>0.1</v>
      </c>
      <c r="AF12">
        <f t="shared" si="8"/>
        <v>0</v>
      </c>
      <c r="AG12">
        <f t="shared" si="9"/>
        <v>0</v>
      </c>
      <c r="AH12">
        <f t="shared" si="10"/>
        <v>0</v>
      </c>
    </row>
    <row r="13" spans="2:34" ht="12.75">
      <c r="B13">
        <f>'PK parameters (simulated)'!$E13/'PK PD CMAXMIC'!B$1</f>
        <v>216.36838086861735</v>
      </c>
      <c r="C13">
        <f>'PK parameters (simulated)'!$E13/'PK PD CMAXMIC'!C$1</f>
        <v>108.18419043430868</v>
      </c>
      <c r="D13">
        <f>'PK parameters (simulated)'!$E13/'PK PD CMAXMIC'!D$1</f>
        <v>54.09209521715434</v>
      </c>
      <c r="E13">
        <f>'PK parameters (simulated)'!$E13/'PK PD CMAXMIC'!E$1</f>
        <v>27.04604760857717</v>
      </c>
      <c r="F13">
        <f>'PK parameters (simulated)'!$E13/'PK PD CMAXMIC'!F$1</f>
        <v>13.523023804288584</v>
      </c>
      <c r="G13">
        <f>'PK parameters (simulated)'!$E13/'PK PD CMAXMIC'!G$1</f>
        <v>6.761511902144292</v>
      </c>
      <c r="H13">
        <f>'PK parameters (simulated)'!$E13/'PK PD CMAXMIC'!H$1</f>
        <v>3.380755951072146</v>
      </c>
      <c r="I13">
        <f>'PK parameters (simulated)'!$E13/'PK PD CMAXMIC'!I$1</f>
        <v>1.690377975536073</v>
      </c>
      <c r="J13">
        <f>'PK parameters (simulated)'!$E13/'PK PD CMAXMIC'!J$1</f>
        <v>0.8451889877680365</v>
      </c>
      <c r="M13">
        <f t="shared" si="11"/>
        <v>10</v>
      </c>
      <c r="N13" s="7">
        <f t="shared" si="1"/>
        <v>0.9</v>
      </c>
      <c r="O13" s="6">
        <f>COUNTIF($B$4:$B$203,"&gt;10")</f>
        <v>200</v>
      </c>
      <c r="P13" s="6">
        <f>COUNTIF($C$4:$C$203,"&gt;10")</f>
        <v>200</v>
      </c>
      <c r="Q13" s="6">
        <f>COUNTIF($D$4:$D$203,"&gt;10")</f>
        <v>200</v>
      </c>
      <c r="R13" s="6">
        <f>COUNTIF($E$4:$E$203,"&gt;10")</f>
        <v>200</v>
      </c>
      <c r="S13" s="6">
        <f>COUNTIF($F$4:$F$203,"&gt;10")</f>
        <v>178</v>
      </c>
      <c r="T13" s="6">
        <f>COUNTIF($G$4:$G$203,"&gt;10")</f>
        <v>0</v>
      </c>
      <c r="U13" s="6">
        <f>COUNTIF($H$4:$H$203,"&gt;10")</f>
        <v>0</v>
      </c>
      <c r="V13" s="6">
        <f>COUNTIF($I$4:$I$203,"&gt;10")</f>
        <v>0</v>
      </c>
      <c r="W13" s="6">
        <f>COUNTIF($J$4:$J$203,"&gt;10")</f>
        <v>0</v>
      </c>
      <c r="Z13">
        <f t="shared" si="2"/>
        <v>0</v>
      </c>
      <c r="AA13">
        <f t="shared" si="3"/>
        <v>20</v>
      </c>
      <c r="AB13">
        <f t="shared" si="4"/>
        <v>100</v>
      </c>
      <c r="AC13">
        <f t="shared" si="5"/>
        <v>60</v>
      </c>
      <c r="AD13">
        <f t="shared" si="6"/>
        <v>0</v>
      </c>
      <c r="AE13">
        <f t="shared" si="7"/>
        <v>0</v>
      </c>
      <c r="AF13">
        <f t="shared" si="8"/>
        <v>0</v>
      </c>
      <c r="AG13">
        <f t="shared" si="9"/>
        <v>0</v>
      </c>
      <c r="AH13">
        <f t="shared" si="10"/>
        <v>0</v>
      </c>
    </row>
    <row r="14" spans="2:34" ht="12.75">
      <c r="B14">
        <f>'PK parameters (simulated)'!$E14/'PK PD CMAXMIC'!B$1</f>
        <v>202.51935236069832</v>
      </c>
      <c r="C14">
        <f>'PK parameters (simulated)'!$E14/'PK PD CMAXMIC'!C$1</f>
        <v>101.25967618034916</v>
      </c>
      <c r="D14">
        <f>'PK parameters (simulated)'!$E14/'PK PD CMAXMIC'!D$1</f>
        <v>50.62983809017458</v>
      </c>
      <c r="E14">
        <f>'PK parameters (simulated)'!$E14/'PK PD CMAXMIC'!E$1</f>
        <v>25.31491904508729</v>
      </c>
      <c r="F14">
        <f>'PK parameters (simulated)'!$E14/'PK PD CMAXMIC'!F$1</f>
        <v>12.657459522543645</v>
      </c>
      <c r="G14">
        <f>'PK parameters (simulated)'!$E14/'PK PD CMAXMIC'!G$1</f>
        <v>6.3287297612718225</v>
      </c>
      <c r="H14">
        <f>'PK parameters (simulated)'!$E14/'PK PD CMAXMIC'!H$1</f>
        <v>3.1643648806359113</v>
      </c>
      <c r="I14">
        <f>'PK parameters (simulated)'!$E14/'PK PD CMAXMIC'!I$1</f>
        <v>1.5821824403179556</v>
      </c>
      <c r="J14">
        <f>'PK parameters (simulated)'!$E14/'PK PD CMAXMIC'!J$1</f>
        <v>0.7910912201589778</v>
      </c>
      <c r="M14">
        <f t="shared" si="11"/>
        <v>11</v>
      </c>
      <c r="N14" s="7">
        <f t="shared" si="1"/>
        <v>0.9</v>
      </c>
      <c r="O14" s="6">
        <f>COUNTIF($B$4:$B$203,"&gt;11")</f>
        <v>200</v>
      </c>
      <c r="P14" s="6">
        <f>COUNTIF($C$4:$C$203,"&gt;11")</f>
        <v>200</v>
      </c>
      <c r="Q14" s="6">
        <f>COUNTIF($D$4:$D$203,"&gt;11")</f>
        <v>200</v>
      </c>
      <c r="R14" s="6">
        <f>COUNTIF($E$4:$E$203,"&gt;11")</f>
        <v>200</v>
      </c>
      <c r="S14" s="6">
        <f>COUNTIF($F$4:$F$203,"&gt;11")</f>
        <v>143</v>
      </c>
      <c r="T14" s="6">
        <f>COUNTIF($G$4:$G$203,"&gt;11")</f>
        <v>0</v>
      </c>
      <c r="U14" s="6">
        <f>COUNTIF($H$4:$H$203,"&gt;11")</f>
        <v>0</v>
      </c>
      <c r="V14" s="6">
        <f>COUNTIF($I$4:$I$203,"&gt;11")</f>
        <v>0</v>
      </c>
      <c r="W14" s="6">
        <f>COUNTIF($J$4:$J$203,"&gt;11")</f>
        <v>0</v>
      </c>
      <c r="Z14">
        <f t="shared" si="2"/>
        <v>0</v>
      </c>
      <c r="AA14">
        <f t="shared" si="3"/>
        <v>20</v>
      </c>
      <c r="AB14">
        <f t="shared" si="4"/>
        <v>100</v>
      </c>
      <c r="AC14">
        <f t="shared" si="5"/>
        <v>60</v>
      </c>
      <c r="AD14">
        <f t="shared" si="6"/>
        <v>0</v>
      </c>
      <c r="AE14">
        <f t="shared" si="7"/>
        <v>0</v>
      </c>
      <c r="AF14">
        <f t="shared" si="8"/>
        <v>0</v>
      </c>
      <c r="AG14">
        <f t="shared" si="9"/>
        <v>0</v>
      </c>
      <c r="AH14">
        <f t="shared" si="10"/>
        <v>0</v>
      </c>
    </row>
    <row r="15" spans="2:34" ht="12.75">
      <c r="B15">
        <f>'PK parameters (simulated)'!$E15/'PK PD CMAXMIC'!B$1</f>
        <v>176.87466969525227</v>
      </c>
      <c r="C15">
        <f>'PK parameters (simulated)'!$E15/'PK PD CMAXMIC'!C$1</f>
        <v>88.43733484762613</v>
      </c>
      <c r="D15">
        <f>'PK parameters (simulated)'!$E15/'PK PD CMAXMIC'!D$1</f>
        <v>44.218667423813066</v>
      </c>
      <c r="E15">
        <f>'PK parameters (simulated)'!$E15/'PK PD CMAXMIC'!E$1</f>
        <v>22.109333711906533</v>
      </c>
      <c r="F15">
        <f>'PK parameters (simulated)'!$E15/'PK PD CMAXMIC'!F$1</f>
        <v>11.054666855953267</v>
      </c>
      <c r="G15">
        <f>'PK parameters (simulated)'!$E15/'PK PD CMAXMIC'!G$1</f>
        <v>5.527333427976633</v>
      </c>
      <c r="H15">
        <f>'PK parameters (simulated)'!$E15/'PK PD CMAXMIC'!H$1</f>
        <v>2.7636667139883166</v>
      </c>
      <c r="I15">
        <f>'PK parameters (simulated)'!$E15/'PK PD CMAXMIC'!I$1</f>
        <v>1.3818333569941583</v>
      </c>
      <c r="J15">
        <f>'PK parameters (simulated)'!$E15/'PK PD CMAXMIC'!J$1</f>
        <v>0.6909166784970792</v>
      </c>
      <c r="M15">
        <f t="shared" si="11"/>
        <v>12</v>
      </c>
      <c r="N15" s="7">
        <f t="shared" si="1"/>
        <v>0.9</v>
      </c>
      <c r="O15" s="6">
        <f>COUNTIF($B$4:$B$203,"&gt;12")</f>
        <v>200</v>
      </c>
      <c r="P15" s="6">
        <f>COUNTIF($C$4:$C$203,"&gt;12")</f>
        <v>200</v>
      </c>
      <c r="Q15" s="6">
        <f>COUNTIF($D$4:$D$203,"&gt;12")</f>
        <v>200</v>
      </c>
      <c r="R15" s="6">
        <f>COUNTIF($E$4:$E$203,"&gt;12")</f>
        <v>200</v>
      </c>
      <c r="S15" s="6">
        <f>COUNTIF($F$4:$F$203,"&gt;12")</f>
        <v>97</v>
      </c>
      <c r="T15" s="6">
        <f>COUNTIF($G$4:$G$203,"&gt;12")</f>
        <v>0</v>
      </c>
      <c r="U15" s="6">
        <f>COUNTIF($H$4:$H$203,"&gt;12")</f>
        <v>0</v>
      </c>
      <c r="V15" s="6">
        <f>COUNTIF($I$4:$I$203,"&gt;12")</f>
        <v>0</v>
      </c>
      <c r="W15" s="6">
        <f>COUNTIF($J$4:$J$203,"&gt;12")</f>
        <v>0</v>
      </c>
      <c r="Z15">
        <f t="shared" si="2"/>
        <v>0</v>
      </c>
      <c r="AA15">
        <f t="shared" si="3"/>
        <v>20</v>
      </c>
      <c r="AB15">
        <f t="shared" si="4"/>
        <v>100</v>
      </c>
      <c r="AC15">
        <f t="shared" si="5"/>
        <v>60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  <c r="AH15">
        <f t="shared" si="10"/>
        <v>0</v>
      </c>
    </row>
    <row r="16" spans="2:34" ht="12.75">
      <c r="B16">
        <f>'PK parameters (simulated)'!$E16/'PK PD CMAXMIC'!B$1</f>
        <v>176.94366141540036</v>
      </c>
      <c r="C16">
        <f>'PK parameters (simulated)'!$E16/'PK PD CMAXMIC'!C$1</f>
        <v>88.47183070770018</v>
      </c>
      <c r="D16">
        <f>'PK parameters (simulated)'!$E16/'PK PD CMAXMIC'!D$1</f>
        <v>44.23591535385009</v>
      </c>
      <c r="E16">
        <f>'PK parameters (simulated)'!$E16/'PK PD CMAXMIC'!E$1</f>
        <v>22.117957676925045</v>
      </c>
      <c r="F16">
        <f>'PK parameters (simulated)'!$E16/'PK PD CMAXMIC'!F$1</f>
        <v>11.058978838462522</v>
      </c>
      <c r="G16">
        <f>'PK parameters (simulated)'!$E16/'PK PD CMAXMIC'!G$1</f>
        <v>5.529489419231261</v>
      </c>
      <c r="H16">
        <f>'PK parameters (simulated)'!$E16/'PK PD CMAXMIC'!H$1</f>
        <v>2.7647447096156306</v>
      </c>
      <c r="I16">
        <f>'PK parameters (simulated)'!$E16/'PK PD CMAXMIC'!I$1</f>
        <v>1.3823723548078153</v>
      </c>
      <c r="J16">
        <f>'PK parameters (simulated)'!$E16/'PK PD CMAXMIC'!J$1</f>
        <v>0.6911861774039076</v>
      </c>
      <c r="M16">
        <f t="shared" si="11"/>
        <v>13</v>
      </c>
      <c r="N16" s="7">
        <f t="shared" si="1"/>
        <v>0.9</v>
      </c>
      <c r="O16" s="6">
        <f>COUNTIF($B$4:$B$203,"&gt;13")</f>
        <v>200</v>
      </c>
      <c r="P16" s="6">
        <f>COUNTIF($C$4:$C$203,"&gt;13")</f>
        <v>200</v>
      </c>
      <c r="Q16" s="6">
        <f>COUNTIF($D$4:$D$203,"&gt;13")</f>
        <v>200</v>
      </c>
      <c r="R16" s="6">
        <f>COUNTIF($E$4:$E$203,"&gt;13")</f>
        <v>200</v>
      </c>
      <c r="S16" s="6">
        <f>COUNTIF($F$4:$F$203,"&gt;13")</f>
        <v>58</v>
      </c>
      <c r="T16" s="6">
        <f>COUNTIF($G$4:$G$203,"&gt;13")</f>
        <v>0</v>
      </c>
      <c r="U16" s="6">
        <f>COUNTIF($H$4:$H$203,"&gt;13")</f>
        <v>0</v>
      </c>
      <c r="V16" s="6">
        <f>COUNTIF($I$4:$I$203,"&gt;13")</f>
        <v>0</v>
      </c>
      <c r="W16" s="6">
        <f>COUNTIF($J$4:$J$203,"&gt;13")</f>
        <v>0</v>
      </c>
      <c r="Z16">
        <f t="shared" si="2"/>
        <v>0</v>
      </c>
      <c r="AA16">
        <f t="shared" si="3"/>
        <v>20</v>
      </c>
      <c r="AB16">
        <f t="shared" si="4"/>
        <v>100</v>
      </c>
      <c r="AC16">
        <f t="shared" si="5"/>
        <v>60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  <c r="AH16">
        <f t="shared" si="10"/>
        <v>0</v>
      </c>
    </row>
    <row r="17" spans="2:34" ht="12.75">
      <c r="B17">
        <f>'PK parameters (simulated)'!$E17/'PK PD CMAXMIC'!B$1</f>
        <v>182.7068499466177</v>
      </c>
      <c r="C17">
        <f>'PK parameters (simulated)'!$E17/'PK PD CMAXMIC'!C$1</f>
        <v>91.35342497330885</v>
      </c>
      <c r="D17">
        <f>'PK parameters (simulated)'!$E17/'PK PD CMAXMIC'!D$1</f>
        <v>45.676712486654424</v>
      </c>
      <c r="E17">
        <f>'PK parameters (simulated)'!$E17/'PK PD CMAXMIC'!E$1</f>
        <v>22.838356243327212</v>
      </c>
      <c r="F17">
        <f>'PK parameters (simulated)'!$E17/'PK PD CMAXMIC'!F$1</f>
        <v>11.419178121663606</v>
      </c>
      <c r="G17">
        <f>'PK parameters (simulated)'!$E17/'PK PD CMAXMIC'!G$1</f>
        <v>5.709589060831803</v>
      </c>
      <c r="H17">
        <f>'PK parameters (simulated)'!$E17/'PK PD CMAXMIC'!H$1</f>
        <v>2.8547945304159015</v>
      </c>
      <c r="I17">
        <f>'PK parameters (simulated)'!$E17/'PK PD CMAXMIC'!I$1</f>
        <v>1.4273972652079507</v>
      </c>
      <c r="J17">
        <f>'PK parameters (simulated)'!$E17/'PK PD CMAXMIC'!J$1</f>
        <v>0.7136986326039754</v>
      </c>
      <c r="M17">
        <f t="shared" si="11"/>
        <v>14</v>
      </c>
      <c r="N17" s="7">
        <f t="shared" si="1"/>
        <v>0.9</v>
      </c>
      <c r="O17" s="6">
        <f>COUNTIF($B$4:$B$203,"&gt;14")</f>
        <v>200</v>
      </c>
      <c r="P17" s="6">
        <f>COUNTIF($C$4:$C$203,"&gt;14")</f>
        <v>200</v>
      </c>
      <c r="Q17" s="6">
        <f>COUNTIF($D$4:$D$203,"&gt;14")</f>
        <v>200</v>
      </c>
      <c r="R17" s="6">
        <f>COUNTIF($E$4:$E$203,"&gt;14")</f>
        <v>200</v>
      </c>
      <c r="S17" s="6">
        <f>COUNTIF($F$4:$F$203,"&gt;14")</f>
        <v>34</v>
      </c>
      <c r="T17" s="6">
        <f>COUNTIF($G$4:$G$203,"&gt;14")</f>
        <v>0</v>
      </c>
      <c r="U17" s="6">
        <f>COUNTIF($H$4:$H$203,"&gt;14")</f>
        <v>0</v>
      </c>
      <c r="V17" s="6">
        <f>COUNTIF($I$4:$I$203,"&gt;14")</f>
        <v>0</v>
      </c>
      <c r="W17" s="6">
        <f>COUNTIF($J$4:$J$203,"&gt;14")</f>
        <v>0</v>
      </c>
      <c r="Z17">
        <f t="shared" si="2"/>
        <v>0</v>
      </c>
      <c r="AA17">
        <f t="shared" si="3"/>
        <v>20</v>
      </c>
      <c r="AB17">
        <f t="shared" si="4"/>
        <v>100</v>
      </c>
      <c r="AC17">
        <f t="shared" si="5"/>
        <v>60</v>
      </c>
      <c r="AD17">
        <f t="shared" si="6"/>
        <v>0</v>
      </c>
      <c r="AE17">
        <f t="shared" si="7"/>
        <v>0</v>
      </c>
      <c r="AF17">
        <f t="shared" si="8"/>
        <v>0</v>
      </c>
      <c r="AG17">
        <f t="shared" si="9"/>
        <v>0</v>
      </c>
      <c r="AH17">
        <f t="shared" si="10"/>
        <v>0</v>
      </c>
    </row>
    <row r="18" spans="2:34" ht="12.75">
      <c r="B18">
        <f>'PK parameters (simulated)'!$E18/'PK PD CMAXMIC'!B$1</f>
        <v>182.1875131617557</v>
      </c>
      <c r="C18">
        <f>'PK parameters (simulated)'!$E18/'PK PD CMAXMIC'!C$1</f>
        <v>91.09375658087785</v>
      </c>
      <c r="D18">
        <f>'PK parameters (simulated)'!$E18/'PK PD CMAXMIC'!D$1</f>
        <v>45.546878290438926</v>
      </c>
      <c r="E18">
        <f>'PK parameters (simulated)'!$E18/'PK PD CMAXMIC'!E$1</f>
        <v>22.773439145219463</v>
      </c>
      <c r="F18">
        <f>'PK parameters (simulated)'!$E18/'PK PD CMAXMIC'!F$1</f>
        <v>11.386719572609731</v>
      </c>
      <c r="G18">
        <f>'PK parameters (simulated)'!$E18/'PK PD CMAXMIC'!G$1</f>
        <v>5.693359786304866</v>
      </c>
      <c r="H18">
        <f>'PK parameters (simulated)'!$E18/'PK PD CMAXMIC'!H$1</f>
        <v>2.846679893152433</v>
      </c>
      <c r="I18">
        <f>'PK parameters (simulated)'!$E18/'PK PD CMAXMIC'!I$1</f>
        <v>1.4233399465762164</v>
      </c>
      <c r="J18">
        <f>'PK parameters (simulated)'!$E18/'PK PD CMAXMIC'!J$1</f>
        <v>0.7116699732881082</v>
      </c>
      <c r="M18">
        <f t="shared" si="11"/>
        <v>15</v>
      </c>
      <c r="N18" s="7">
        <f t="shared" si="1"/>
        <v>0.9</v>
      </c>
      <c r="O18" s="6">
        <f>COUNTIF($B$4:$B$203,"&gt;15")</f>
        <v>200</v>
      </c>
      <c r="P18" s="6">
        <f>COUNTIF($C$4:$C$203,"&gt;15")</f>
        <v>200</v>
      </c>
      <c r="Q18" s="6">
        <f>COUNTIF($D$4:$D$203,"&gt;15")</f>
        <v>200</v>
      </c>
      <c r="R18" s="6">
        <f>COUNTIF($E$4:$E$203,"&gt;15")</f>
        <v>200</v>
      </c>
      <c r="S18" s="6">
        <f>COUNTIF($F$4:$F$203,"&gt;15")</f>
        <v>11</v>
      </c>
      <c r="T18" s="6">
        <f>COUNTIF($G$4:$G$203,"&gt;15")</f>
        <v>0</v>
      </c>
      <c r="U18" s="6">
        <f>COUNTIF($H$4:$H$203,"&gt;15")</f>
        <v>0</v>
      </c>
      <c r="V18" s="6">
        <f>COUNTIF($I$4:$I$203,"&gt;15")</f>
        <v>0</v>
      </c>
      <c r="W18" s="6">
        <f>COUNTIF($J$4:$J$203,"&gt;15")</f>
        <v>0</v>
      </c>
      <c r="Z18">
        <f t="shared" si="2"/>
        <v>0</v>
      </c>
      <c r="AA18">
        <f t="shared" si="3"/>
        <v>20</v>
      </c>
      <c r="AB18">
        <f t="shared" si="4"/>
        <v>100</v>
      </c>
      <c r="AC18">
        <f t="shared" si="5"/>
        <v>60</v>
      </c>
      <c r="AD18">
        <f t="shared" si="6"/>
        <v>0</v>
      </c>
      <c r="AE18">
        <f t="shared" si="7"/>
        <v>0</v>
      </c>
      <c r="AF18">
        <f t="shared" si="8"/>
        <v>0</v>
      </c>
      <c r="AG18">
        <f t="shared" si="9"/>
        <v>0</v>
      </c>
      <c r="AH18">
        <f t="shared" si="10"/>
        <v>0</v>
      </c>
    </row>
    <row r="19" spans="2:34" ht="12.75">
      <c r="B19">
        <f>'PK parameters (simulated)'!$E19/'PK PD CMAXMIC'!B$1</f>
        <v>214.51001119585402</v>
      </c>
      <c r="C19">
        <f>'PK parameters (simulated)'!$E19/'PK PD CMAXMIC'!C$1</f>
        <v>107.25500559792701</v>
      </c>
      <c r="D19">
        <f>'PK parameters (simulated)'!$E19/'PK PD CMAXMIC'!D$1</f>
        <v>53.627502798963505</v>
      </c>
      <c r="E19">
        <f>'PK parameters (simulated)'!$E19/'PK PD CMAXMIC'!E$1</f>
        <v>26.813751399481752</v>
      </c>
      <c r="F19">
        <f>'PK parameters (simulated)'!$E19/'PK PD CMAXMIC'!F$1</f>
        <v>13.406875699740876</v>
      </c>
      <c r="G19">
        <f>'PK parameters (simulated)'!$E19/'PK PD CMAXMIC'!G$1</f>
        <v>6.703437849870438</v>
      </c>
      <c r="H19">
        <f>'PK parameters (simulated)'!$E19/'PK PD CMAXMIC'!H$1</f>
        <v>3.351718924935219</v>
      </c>
      <c r="I19">
        <f>'PK parameters (simulated)'!$E19/'PK PD CMAXMIC'!I$1</f>
        <v>1.6758594624676095</v>
      </c>
      <c r="J19">
        <f>'PK parameters (simulated)'!$E19/'PK PD CMAXMIC'!J$1</f>
        <v>0.8379297312338048</v>
      </c>
      <c r="M19">
        <f>M18+1</f>
        <v>16</v>
      </c>
      <c r="N19" s="7">
        <f t="shared" si="1"/>
        <v>0.9</v>
      </c>
      <c r="O19" s="6">
        <f>COUNTIF($B$4:$B$203,"&gt;16")</f>
        <v>200</v>
      </c>
      <c r="P19" s="6">
        <f>COUNTIF($C$4:$C$203,"&gt;16")</f>
        <v>200</v>
      </c>
      <c r="Q19" s="6">
        <f>COUNTIF($D$4:$D$203,"&gt;16")</f>
        <v>200</v>
      </c>
      <c r="R19" s="6">
        <f>COUNTIF($E$4:$E$203,"&gt;16")</f>
        <v>200</v>
      </c>
      <c r="S19" s="6">
        <f>COUNTIF($F$4:$F$203,"&gt;16")</f>
        <v>5</v>
      </c>
      <c r="T19" s="6">
        <f>COUNTIF($G$4:$G$203,"&gt;16")</f>
        <v>0</v>
      </c>
      <c r="U19" s="6">
        <f>COUNTIF($H$4:$H$203,"&gt;16")</f>
        <v>0</v>
      </c>
      <c r="V19" s="6">
        <f>COUNTIF($I$4:$I$203,"&gt;16")</f>
        <v>0</v>
      </c>
      <c r="W19" s="6">
        <f>COUNTIF($J$4:$J$203,"&gt;16")</f>
        <v>0</v>
      </c>
      <c r="Z19">
        <f t="shared" si="2"/>
        <v>0</v>
      </c>
      <c r="AA19">
        <f t="shared" si="3"/>
        <v>20</v>
      </c>
      <c r="AB19">
        <f t="shared" si="4"/>
        <v>100</v>
      </c>
      <c r="AC19">
        <f t="shared" si="5"/>
        <v>60</v>
      </c>
      <c r="AD19">
        <f t="shared" si="6"/>
        <v>0</v>
      </c>
      <c r="AE19">
        <f t="shared" si="7"/>
        <v>0</v>
      </c>
      <c r="AF19">
        <f t="shared" si="8"/>
        <v>0</v>
      </c>
      <c r="AG19">
        <f t="shared" si="9"/>
        <v>0</v>
      </c>
      <c r="AH19">
        <f t="shared" si="10"/>
        <v>0</v>
      </c>
    </row>
    <row r="20" spans="2:34" ht="12.75">
      <c r="B20">
        <f>'PK parameters (simulated)'!$E20/'PK PD CMAXMIC'!B$1</f>
        <v>207.34618657828477</v>
      </c>
      <c r="C20">
        <f>'PK parameters (simulated)'!$E20/'PK PD CMAXMIC'!C$1</f>
        <v>103.67309328914239</v>
      </c>
      <c r="D20">
        <f>'PK parameters (simulated)'!$E20/'PK PD CMAXMIC'!D$1</f>
        <v>51.83654664457119</v>
      </c>
      <c r="E20">
        <f>'PK parameters (simulated)'!$E20/'PK PD CMAXMIC'!E$1</f>
        <v>25.918273322285597</v>
      </c>
      <c r="F20">
        <f>'PK parameters (simulated)'!$E20/'PK PD CMAXMIC'!F$1</f>
        <v>12.959136661142798</v>
      </c>
      <c r="G20">
        <f>'PK parameters (simulated)'!$E20/'PK PD CMAXMIC'!G$1</f>
        <v>6.479568330571399</v>
      </c>
      <c r="H20">
        <f>'PK parameters (simulated)'!$E20/'PK PD CMAXMIC'!H$1</f>
        <v>3.2397841652856996</v>
      </c>
      <c r="I20">
        <f>'PK parameters (simulated)'!$E20/'PK PD CMAXMIC'!I$1</f>
        <v>1.6198920826428498</v>
      </c>
      <c r="J20">
        <f>'PK parameters (simulated)'!$E20/'PK PD CMAXMIC'!J$1</f>
        <v>0.8099460413214249</v>
      </c>
      <c r="M20">
        <f t="shared" si="11"/>
        <v>17</v>
      </c>
      <c r="N20" s="7">
        <f t="shared" si="1"/>
        <v>0.8985</v>
      </c>
      <c r="O20" s="6">
        <f>COUNTIF($B$4:$B$203,"&gt;17")</f>
        <v>200</v>
      </c>
      <c r="P20" s="6">
        <f>COUNTIF($C$4:$C$203,"&gt;17")</f>
        <v>200</v>
      </c>
      <c r="Q20" s="6">
        <f>COUNTIF($D$4:$D$203,"&gt;17")</f>
        <v>200</v>
      </c>
      <c r="R20" s="6">
        <f>COUNTIF($E$4:$E$203,"&gt;17")</f>
        <v>199</v>
      </c>
      <c r="S20" s="6">
        <f>COUNTIF($F$4:$F$203,"&gt;17")</f>
        <v>1</v>
      </c>
      <c r="T20" s="6">
        <f>COUNTIF($G$4:$G$203,"&gt;17")</f>
        <v>0</v>
      </c>
      <c r="U20" s="6">
        <f>COUNTIF($H$4:$H$203,"&gt;17")</f>
        <v>0</v>
      </c>
      <c r="V20" s="6">
        <f>COUNTIF($I$4:$I$203,"&gt;17")</f>
        <v>0</v>
      </c>
      <c r="W20" s="6">
        <f>COUNTIF($J$4:$J$203,"&gt;17")</f>
        <v>0</v>
      </c>
      <c r="Z20">
        <f t="shared" si="2"/>
        <v>0</v>
      </c>
      <c r="AA20">
        <f t="shared" si="3"/>
        <v>20</v>
      </c>
      <c r="AB20">
        <f t="shared" si="4"/>
        <v>100</v>
      </c>
      <c r="AC20">
        <f t="shared" si="5"/>
        <v>59.699999999999996</v>
      </c>
      <c r="AD20">
        <f t="shared" si="6"/>
        <v>0</v>
      </c>
      <c r="AE20">
        <f t="shared" si="7"/>
        <v>0</v>
      </c>
      <c r="AF20">
        <f t="shared" si="8"/>
        <v>0</v>
      </c>
      <c r="AG20">
        <f t="shared" si="9"/>
        <v>0</v>
      </c>
      <c r="AH20">
        <f t="shared" si="10"/>
        <v>0</v>
      </c>
    </row>
    <row r="21" spans="2:34" ht="12.75">
      <c r="B21">
        <f>'PK parameters (simulated)'!$E21/'PK PD CMAXMIC'!B$1</f>
        <v>167.25605780699087</v>
      </c>
      <c r="C21">
        <f>'PK parameters (simulated)'!$E21/'PK PD CMAXMIC'!C$1</f>
        <v>83.62802890349543</v>
      </c>
      <c r="D21">
        <f>'PK parameters (simulated)'!$E21/'PK PD CMAXMIC'!D$1</f>
        <v>41.81401445174772</v>
      </c>
      <c r="E21">
        <f>'PK parameters (simulated)'!$E21/'PK PD CMAXMIC'!E$1</f>
        <v>20.90700722587386</v>
      </c>
      <c r="F21">
        <f>'PK parameters (simulated)'!$E21/'PK PD CMAXMIC'!F$1</f>
        <v>10.45350361293693</v>
      </c>
      <c r="G21">
        <f>'PK parameters (simulated)'!$E21/'PK PD CMAXMIC'!G$1</f>
        <v>5.226751806468465</v>
      </c>
      <c r="H21">
        <f>'PK parameters (simulated)'!$E21/'PK PD CMAXMIC'!H$1</f>
        <v>2.6133759032342323</v>
      </c>
      <c r="I21">
        <f>'PK parameters (simulated)'!$E21/'PK PD CMAXMIC'!I$1</f>
        <v>1.3066879516171162</v>
      </c>
      <c r="J21">
        <f>'PK parameters (simulated)'!$E21/'PK PD CMAXMIC'!J$1</f>
        <v>0.6533439758085581</v>
      </c>
      <c r="M21">
        <f>M20+1</f>
        <v>18</v>
      </c>
      <c r="N21" s="7">
        <f t="shared" si="1"/>
        <v>0.8895000000000001</v>
      </c>
      <c r="O21" s="6">
        <f>COUNTIF($B$4:$B$203,"&gt;18")</f>
        <v>200</v>
      </c>
      <c r="P21" s="6">
        <f>COUNTIF($C$4:$C$203,"&gt;18")</f>
        <v>200</v>
      </c>
      <c r="Q21" s="6">
        <f>COUNTIF($D$4:$D$203,"&gt;18")</f>
        <v>200</v>
      </c>
      <c r="R21" s="6">
        <f>COUNTIF($E$4:$E$203,"&gt;18")</f>
        <v>193</v>
      </c>
      <c r="S21" s="6">
        <f>COUNTIF($F$4:$F$203,"&gt;18")</f>
        <v>1</v>
      </c>
      <c r="T21" s="6">
        <f>COUNTIF($G$4:$G$203,"&gt;18")</f>
        <v>0</v>
      </c>
      <c r="U21" s="6">
        <f>COUNTIF($H$4:$H$203,"&gt;18")</f>
        <v>0</v>
      </c>
      <c r="V21" s="6">
        <f>COUNTIF($I$4:$I$203,"&gt;18")</f>
        <v>0</v>
      </c>
      <c r="W21" s="6">
        <f>COUNTIF($J$4:$J$203,"&gt;18")</f>
        <v>0</v>
      </c>
      <c r="Z21">
        <f t="shared" si="2"/>
        <v>0</v>
      </c>
      <c r="AA21">
        <f t="shared" si="3"/>
        <v>20</v>
      </c>
      <c r="AB21">
        <f t="shared" si="4"/>
        <v>100</v>
      </c>
      <c r="AC21">
        <f t="shared" si="5"/>
        <v>57.9</v>
      </c>
      <c r="AD21">
        <f t="shared" si="6"/>
        <v>0</v>
      </c>
      <c r="AE21">
        <f t="shared" si="7"/>
        <v>0</v>
      </c>
      <c r="AF21">
        <f t="shared" si="8"/>
        <v>0</v>
      </c>
      <c r="AG21">
        <f t="shared" si="9"/>
        <v>0</v>
      </c>
      <c r="AH21">
        <f t="shared" si="10"/>
        <v>0</v>
      </c>
    </row>
    <row r="22" spans="2:34" ht="12.75">
      <c r="B22">
        <f>'PK parameters (simulated)'!$E22/'PK PD CMAXMIC'!B$1</f>
        <v>203.92677667406753</v>
      </c>
      <c r="C22">
        <f>'PK parameters (simulated)'!$E22/'PK PD CMAXMIC'!C$1</f>
        <v>101.96338833703376</v>
      </c>
      <c r="D22">
        <f>'PK parameters (simulated)'!$E22/'PK PD CMAXMIC'!D$1</f>
        <v>50.98169416851688</v>
      </c>
      <c r="E22">
        <f>'PK parameters (simulated)'!$E22/'PK PD CMAXMIC'!E$1</f>
        <v>25.49084708425844</v>
      </c>
      <c r="F22">
        <f>'PK parameters (simulated)'!$E22/'PK PD CMAXMIC'!F$1</f>
        <v>12.74542354212922</v>
      </c>
      <c r="G22">
        <f>'PK parameters (simulated)'!$E22/'PK PD CMAXMIC'!G$1</f>
        <v>6.37271177106461</v>
      </c>
      <c r="H22">
        <f>'PK parameters (simulated)'!$E22/'PK PD CMAXMIC'!H$1</f>
        <v>3.186355885532305</v>
      </c>
      <c r="I22">
        <f>'PK parameters (simulated)'!$E22/'PK PD CMAXMIC'!I$1</f>
        <v>1.5931779427661525</v>
      </c>
      <c r="J22">
        <f>'PK parameters (simulated)'!$E22/'PK PD CMAXMIC'!J$1</f>
        <v>0.7965889713830763</v>
      </c>
      <c r="M22">
        <f t="shared" si="11"/>
        <v>19</v>
      </c>
      <c r="N22" s="7">
        <f t="shared" si="1"/>
        <v>0.8835</v>
      </c>
      <c r="O22" s="6">
        <f>COUNTIF($B$4:$B$203,"&gt;19")</f>
        <v>200</v>
      </c>
      <c r="P22" s="6">
        <f>COUNTIF($C$4:$C$203,"&gt;19")</f>
        <v>200</v>
      </c>
      <c r="Q22" s="6">
        <f>COUNTIF($D$4:$D$203,"&gt;19")</f>
        <v>200</v>
      </c>
      <c r="R22" s="6">
        <f>COUNTIF($E$4:$E$203,"&gt;19")</f>
        <v>189</v>
      </c>
      <c r="S22" s="6">
        <f>COUNTIF($F$4:$F$203,"&gt;19")</f>
        <v>0</v>
      </c>
      <c r="T22" s="6">
        <f>COUNTIF($G$4:$G$203,"&gt;19")</f>
        <v>0</v>
      </c>
      <c r="U22" s="6">
        <f>COUNTIF($H$4:$H$203,"&gt;19")</f>
        <v>0</v>
      </c>
      <c r="V22" s="6">
        <f>COUNTIF($I$4:$I$203,"&gt;19")</f>
        <v>0</v>
      </c>
      <c r="W22" s="6">
        <f>COUNTIF($J$4:$J$203,"&gt;19")</f>
        <v>0</v>
      </c>
      <c r="Z22">
        <f t="shared" si="2"/>
        <v>0</v>
      </c>
      <c r="AA22">
        <f t="shared" si="3"/>
        <v>20</v>
      </c>
      <c r="AB22">
        <f t="shared" si="4"/>
        <v>100</v>
      </c>
      <c r="AC22">
        <f t="shared" si="5"/>
        <v>56.699999999999996</v>
      </c>
      <c r="AD22">
        <f t="shared" si="6"/>
        <v>0</v>
      </c>
      <c r="AE22">
        <f t="shared" si="7"/>
        <v>0</v>
      </c>
      <c r="AF22">
        <f t="shared" si="8"/>
        <v>0</v>
      </c>
      <c r="AG22">
        <f t="shared" si="9"/>
        <v>0</v>
      </c>
      <c r="AH22">
        <f t="shared" si="10"/>
        <v>0</v>
      </c>
    </row>
    <row r="23" spans="2:34" ht="12.75">
      <c r="B23">
        <f>'PK parameters (simulated)'!$E23/'PK PD CMAXMIC'!B$1</f>
        <v>144.57505033675633</v>
      </c>
      <c r="C23">
        <f>'PK parameters (simulated)'!$E23/'PK PD CMAXMIC'!C$1</f>
        <v>72.28752516837817</v>
      </c>
      <c r="D23">
        <f>'PK parameters (simulated)'!$E23/'PK PD CMAXMIC'!D$1</f>
        <v>36.14376258418908</v>
      </c>
      <c r="E23">
        <f>'PK parameters (simulated)'!$E23/'PK PD CMAXMIC'!E$1</f>
        <v>18.07188129209454</v>
      </c>
      <c r="F23">
        <f>'PK parameters (simulated)'!$E23/'PK PD CMAXMIC'!F$1</f>
        <v>9.03594064604727</v>
      </c>
      <c r="G23">
        <f>'PK parameters (simulated)'!$E23/'PK PD CMAXMIC'!G$1</f>
        <v>4.517970323023635</v>
      </c>
      <c r="H23">
        <f>'PK parameters (simulated)'!$E23/'PK PD CMAXMIC'!H$1</f>
        <v>2.2589851615118177</v>
      </c>
      <c r="I23">
        <f>'PK parameters (simulated)'!$E23/'PK PD CMAXMIC'!I$1</f>
        <v>1.1294925807559089</v>
      </c>
      <c r="J23">
        <f>'PK parameters (simulated)'!$E23/'PK PD CMAXMIC'!J$1</f>
        <v>0.5647462903779544</v>
      </c>
      <c r="M23">
        <f>M22+1</f>
        <v>20</v>
      </c>
      <c r="N23" s="7">
        <f t="shared" si="1"/>
        <v>0.867</v>
      </c>
      <c r="O23" s="6">
        <f>COUNTIF($B$4:$B$203,"&gt;20")</f>
        <v>200</v>
      </c>
      <c r="P23" s="6">
        <f>COUNTIF($C$4:$C$203,"&gt;20")</f>
        <v>200</v>
      </c>
      <c r="Q23" s="6">
        <f>COUNTIF($D$4:$D$203,"&gt;20")</f>
        <v>200</v>
      </c>
      <c r="R23" s="6">
        <f>COUNTIF($E$4:$E$203,"&gt;20")</f>
        <v>178</v>
      </c>
      <c r="S23" s="6">
        <f>COUNTIF($F$4:$F$203,"&gt;20")</f>
        <v>0</v>
      </c>
      <c r="T23" s="6">
        <f>COUNTIF($G$4:$G$203,"&gt;20")</f>
        <v>0</v>
      </c>
      <c r="U23" s="6">
        <f>COUNTIF($H$4:$H$203,"&gt;20")</f>
        <v>0</v>
      </c>
      <c r="V23" s="6">
        <f>COUNTIF($I$4:$I$203,"&gt;20")</f>
        <v>0</v>
      </c>
      <c r="W23" s="6">
        <f>COUNTIF($J$4:$J$203,"&gt;20")</f>
        <v>0</v>
      </c>
      <c r="Z23">
        <f t="shared" si="2"/>
        <v>0</v>
      </c>
      <c r="AA23">
        <f t="shared" si="3"/>
        <v>20</v>
      </c>
      <c r="AB23">
        <f t="shared" si="4"/>
        <v>100</v>
      </c>
      <c r="AC23">
        <f t="shared" si="5"/>
        <v>53.4</v>
      </c>
      <c r="AD23">
        <f t="shared" si="6"/>
        <v>0</v>
      </c>
      <c r="AE23">
        <f t="shared" si="7"/>
        <v>0</v>
      </c>
      <c r="AF23">
        <f t="shared" si="8"/>
        <v>0</v>
      </c>
      <c r="AG23">
        <f t="shared" si="9"/>
        <v>0</v>
      </c>
      <c r="AH23">
        <f t="shared" si="10"/>
        <v>0</v>
      </c>
    </row>
    <row r="24" spans="2:34" ht="12.75">
      <c r="B24">
        <f>'PK parameters (simulated)'!$E24/'PK PD CMAXMIC'!B$1</f>
        <v>257.7567930730821</v>
      </c>
      <c r="C24">
        <f>'PK parameters (simulated)'!$E24/'PK PD CMAXMIC'!C$1</f>
        <v>128.87839653654106</v>
      </c>
      <c r="D24">
        <f>'PK parameters (simulated)'!$E24/'PK PD CMAXMIC'!D$1</f>
        <v>64.43919826827053</v>
      </c>
      <c r="E24">
        <f>'PK parameters (simulated)'!$E24/'PK PD CMAXMIC'!E$1</f>
        <v>32.219599134135265</v>
      </c>
      <c r="F24">
        <f>'PK parameters (simulated)'!$E24/'PK PD CMAXMIC'!F$1</f>
        <v>16.109799567067633</v>
      </c>
      <c r="G24">
        <f>'PK parameters (simulated)'!$E24/'PK PD CMAXMIC'!G$1</f>
        <v>8.054899783533816</v>
      </c>
      <c r="H24">
        <f>'PK parameters (simulated)'!$E24/'PK PD CMAXMIC'!H$1</f>
        <v>4.027449891766908</v>
      </c>
      <c r="I24">
        <f>'PK parameters (simulated)'!$E24/'PK PD CMAXMIC'!I$1</f>
        <v>2.013724945883454</v>
      </c>
      <c r="J24">
        <f>'PK parameters (simulated)'!$E24/'PK PD CMAXMIC'!J$1</f>
        <v>1.006862472941727</v>
      </c>
      <c r="M24">
        <v>25</v>
      </c>
      <c r="N24" s="7">
        <f>SUM(Z24:AH24)/200</f>
        <v>0.7184999999999999</v>
      </c>
      <c r="O24" s="6">
        <f>COUNTIF($B$4:$B$253,"&gt;25")</f>
        <v>200</v>
      </c>
      <c r="P24" s="6">
        <f>COUNTIF($C$4:$C$253,"&gt;25")</f>
        <v>200</v>
      </c>
      <c r="Q24" s="6">
        <f>COUNTIF($D$4:$D$253,"&gt;25")</f>
        <v>200</v>
      </c>
      <c r="R24" s="6">
        <f>COUNTIF($E$4:$E$253,"&gt;25")</f>
        <v>79</v>
      </c>
      <c r="S24" s="6">
        <f>COUNTIF($F$4:$F$253,"&gt;25")</f>
        <v>0</v>
      </c>
      <c r="T24" s="6">
        <f>COUNTIF($G$4:$G$253,"&gt;25")</f>
        <v>0</v>
      </c>
      <c r="U24" s="6">
        <f>COUNTIF($H$4:$H$253,"&gt;25")</f>
        <v>0</v>
      </c>
      <c r="V24" s="6">
        <f>COUNTIF($I$4:$I$253,"&gt;25")</f>
        <v>0</v>
      </c>
      <c r="W24" s="6">
        <f>COUNTIF($J$4:$J$253,"&gt;25")</f>
        <v>0</v>
      </c>
      <c r="Z24">
        <f t="shared" si="2"/>
        <v>0</v>
      </c>
      <c r="AA24">
        <f t="shared" si="3"/>
        <v>20</v>
      </c>
      <c r="AB24">
        <f t="shared" si="4"/>
        <v>100</v>
      </c>
      <c r="AC24">
        <f t="shared" si="5"/>
        <v>23.7</v>
      </c>
      <c r="AD24">
        <f t="shared" si="6"/>
        <v>0</v>
      </c>
      <c r="AE24">
        <f t="shared" si="7"/>
        <v>0</v>
      </c>
      <c r="AF24">
        <f t="shared" si="8"/>
        <v>0</v>
      </c>
      <c r="AG24">
        <f t="shared" si="9"/>
        <v>0</v>
      </c>
      <c r="AH24">
        <f t="shared" si="10"/>
        <v>0</v>
      </c>
    </row>
    <row r="25" spans="2:34" ht="12.75">
      <c r="B25">
        <f>'PK parameters (simulated)'!$E25/'PK PD CMAXMIC'!B$1</f>
        <v>187.3005079131946</v>
      </c>
      <c r="C25">
        <f>'PK parameters (simulated)'!$E25/'PK PD CMAXMIC'!C$1</f>
        <v>93.6502539565973</v>
      </c>
      <c r="D25">
        <f>'PK parameters (simulated)'!$E25/'PK PD CMAXMIC'!D$1</f>
        <v>46.82512697829865</v>
      </c>
      <c r="E25">
        <f>'PK parameters (simulated)'!$E25/'PK PD CMAXMIC'!E$1</f>
        <v>23.412563489149324</v>
      </c>
      <c r="F25">
        <f>'PK parameters (simulated)'!$E25/'PK PD CMAXMIC'!F$1</f>
        <v>11.706281744574662</v>
      </c>
      <c r="G25">
        <f>'PK parameters (simulated)'!$E25/'PK PD CMAXMIC'!G$1</f>
        <v>5.853140872287331</v>
      </c>
      <c r="H25">
        <f>'PK parameters (simulated)'!$E25/'PK PD CMAXMIC'!H$1</f>
        <v>2.9265704361436655</v>
      </c>
      <c r="I25">
        <f>'PK parameters (simulated)'!$E25/'PK PD CMAXMIC'!I$1</f>
        <v>1.4632852180718328</v>
      </c>
      <c r="J25">
        <f>'PK parameters (simulated)'!$E25/'PK PD CMAXMIC'!J$1</f>
        <v>0.7316426090359164</v>
      </c>
      <c r="M25">
        <v>30</v>
      </c>
      <c r="N25" s="7">
        <f>SUM(Z25:AH25)/200</f>
        <v>0.6164999999999999</v>
      </c>
      <c r="O25" s="6">
        <f>COUNTIF($B$4:$B$303,"&gt;30")</f>
        <v>200</v>
      </c>
      <c r="P25" s="6">
        <f>COUNTIF($C$4:$C$303,"&gt;30")</f>
        <v>200</v>
      </c>
      <c r="Q25" s="6">
        <f>COUNTIF($D$4:$D$303,"&gt;30")</f>
        <v>200</v>
      </c>
      <c r="R25" s="6">
        <f>COUNTIF($E$4:$E$303,"&gt;30")</f>
        <v>11</v>
      </c>
      <c r="S25" s="6">
        <f>COUNTIF($F$4:$F$303,"&gt;30")</f>
        <v>0</v>
      </c>
      <c r="T25" s="6">
        <f>COUNTIF($G$4:$G$303,"&gt;30")</f>
        <v>0</v>
      </c>
      <c r="U25" s="6">
        <f>COUNTIF($H$4:$H$303,"&gt;30")</f>
        <v>0</v>
      </c>
      <c r="V25" s="6">
        <f>COUNTIF($I$4:$I$303,"&gt;30")</f>
        <v>0</v>
      </c>
      <c r="W25" s="6">
        <f>COUNTIF($J$4:$J$303,"&gt;30")</f>
        <v>0</v>
      </c>
      <c r="Z25">
        <f t="shared" si="2"/>
        <v>0</v>
      </c>
      <c r="AA25">
        <f t="shared" si="3"/>
        <v>20</v>
      </c>
      <c r="AB25">
        <f t="shared" si="4"/>
        <v>100</v>
      </c>
      <c r="AC25">
        <f t="shared" si="5"/>
        <v>3.3</v>
      </c>
      <c r="AD25">
        <f t="shared" si="6"/>
        <v>0</v>
      </c>
      <c r="AE25">
        <f t="shared" si="7"/>
        <v>0</v>
      </c>
      <c r="AF25">
        <f t="shared" si="8"/>
        <v>0</v>
      </c>
      <c r="AG25">
        <f t="shared" si="9"/>
        <v>0</v>
      </c>
      <c r="AH25">
        <f t="shared" si="10"/>
        <v>0</v>
      </c>
    </row>
    <row r="26" spans="2:34" ht="12.75">
      <c r="B26">
        <f>'PK parameters (simulated)'!$E26/'PK PD CMAXMIC'!B$1</f>
        <v>160.41996556638315</v>
      </c>
      <c r="C26">
        <f>'PK parameters (simulated)'!$E26/'PK PD CMAXMIC'!C$1</f>
        <v>80.20998278319158</v>
      </c>
      <c r="D26">
        <f>'PK parameters (simulated)'!$E26/'PK PD CMAXMIC'!D$1</f>
        <v>40.10499139159579</v>
      </c>
      <c r="E26">
        <f>'PK parameters (simulated)'!$E26/'PK PD CMAXMIC'!E$1</f>
        <v>20.052495695797894</v>
      </c>
      <c r="F26">
        <f>'PK parameters (simulated)'!$E26/'PK PD CMAXMIC'!F$1</f>
        <v>10.026247847898947</v>
      </c>
      <c r="G26">
        <f>'PK parameters (simulated)'!$E26/'PK PD CMAXMIC'!G$1</f>
        <v>5.013123923949474</v>
      </c>
      <c r="H26">
        <f>'PK parameters (simulated)'!$E26/'PK PD CMAXMIC'!H$1</f>
        <v>2.506561961974737</v>
      </c>
      <c r="I26">
        <f>'PK parameters (simulated)'!$E26/'PK PD CMAXMIC'!I$1</f>
        <v>1.2532809809873684</v>
      </c>
      <c r="J26">
        <f>'PK parameters (simulated)'!$E26/'PK PD CMAXMIC'!J$1</f>
        <v>0.6266404904936842</v>
      </c>
      <c r="M26">
        <v>35</v>
      </c>
      <c r="N26" s="7">
        <f>SUM(Z26:AH26)/200</f>
        <v>0.594</v>
      </c>
      <c r="O26" s="6">
        <f>COUNTIF($B$4:$B$353,"&gt;35")</f>
        <v>200</v>
      </c>
      <c r="P26" s="6">
        <f>COUNTIF($C$4:$C$353,"&gt;35")</f>
        <v>200</v>
      </c>
      <c r="Q26" s="6">
        <f>COUNTIF($D$4:$D$353,"&gt;35")</f>
        <v>197</v>
      </c>
      <c r="R26" s="6">
        <f>COUNTIF($E$4:$E$353,"&gt;35")</f>
        <v>1</v>
      </c>
      <c r="S26" s="6">
        <f>COUNTIF($F$4:$F$353,"&gt;35")</f>
        <v>0</v>
      </c>
      <c r="T26" s="6">
        <f>COUNTIF($G$4:$G$353,"&gt;35")</f>
        <v>0</v>
      </c>
      <c r="U26" s="6">
        <f>COUNTIF($H$4:$H$353,"&gt;35")</f>
        <v>0</v>
      </c>
      <c r="V26" s="6">
        <f>COUNTIF($I$4:$I$353,"&gt;35")</f>
        <v>0</v>
      </c>
      <c r="W26" s="6">
        <f>COUNTIF($J$4:$J$353,"&gt;35")</f>
        <v>0</v>
      </c>
      <c r="Z26">
        <f t="shared" si="2"/>
        <v>0</v>
      </c>
      <c r="AA26">
        <f t="shared" si="3"/>
        <v>20</v>
      </c>
      <c r="AB26">
        <f t="shared" si="4"/>
        <v>98.5</v>
      </c>
      <c r="AC26">
        <f t="shared" si="5"/>
        <v>0.3</v>
      </c>
      <c r="AD26">
        <f t="shared" si="6"/>
        <v>0</v>
      </c>
      <c r="AE26">
        <f t="shared" si="7"/>
        <v>0</v>
      </c>
      <c r="AF26">
        <f t="shared" si="8"/>
        <v>0</v>
      </c>
      <c r="AG26">
        <f t="shared" si="9"/>
        <v>0</v>
      </c>
      <c r="AH26">
        <f t="shared" si="10"/>
        <v>0</v>
      </c>
    </row>
    <row r="27" spans="2:23" ht="12.75">
      <c r="B27">
        <f>'PK parameters (simulated)'!$E27/'PK PD CMAXMIC'!B$1</f>
        <v>215.12989796868962</v>
      </c>
      <c r="C27">
        <f>'PK parameters (simulated)'!$E27/'PK PD CMAXMIC'!C$1</f>
        <v>107.56494898434481</v>
      </c>
      <c r="D27">
        <f>'PK parameters (simulated)'!$E27/'PK PD CMAXMIC'!D$1</f>
        <v>53.782474492172405</v>
      </c>
      <c r="E27">
        <f>'PK parameters (simulated)'!$E27/'PK PD CMAXMIC'!E$1</f>
        <v>26.891237246086202</v>
      </c>
      <c r="F27">
        <f>'PK parameters (simulated)'!$E27/'PK PD CMAXMIC'!F$1</f>
        <v>13.445618623043101</v>
      </c>
      <c r="G27">
        <f>'PK parameters (simulated)'!$E27/'PK PD CMAXMIC'!G$1</f>
        <v>6.722809311521551</v>
      </c>
      <c r="H27">
        <f>'PK parameters (simulated)'!$E27/'PK PD CMAXMIC'!H$1</f>
        <v>3.3614046557607753</v>
      </c>
      <c r="I27">
        <f>'PK parameters (simulated)'!$E27/'PK PD CMAXMIC'!I$1</f>
        <v>1.6807023278803876</v>
      </c>
      <c r="J27">
        <f>'PK parameters (simulated)'!$E27/'PK PD CMAXMIC'!J$1</f>
        <v>0.8403511639401938</v>
      </c>
      <c r="N27" s="7"/>
      <c r="O27" s="6"/>
      <c r="P27" s="6"/>
      <c r="Q27" s="6"/>
      <c r="R27" s="6"/>
      <c r="S27" s="6"/>
      <c r="T27" s="6"/>
      <c r="U27" s="6"/>
      <c r="V27" s="6"/>
      <c r="W27" s="6"/>
    </row>
    <row r="28" spans="2:23" ht="12.75">
      <c r="B28">
        <f>'PK parameters (simulated)'!$E28/'PK PD CMAXMIC'!B$1</f>
        <v>207.01186162954164</v>
      </c>
      <c r="C28">
        <f>'PK parameters (simulated)'!$E28/'PK PD CMAXMIC'!C$1</f>
        <v>103.50593081477082</v>
      </c>
      <c r="D28">
        <f>'PK parameters (simulated)'!$E28/'PK PD CMAXMIC'!D$1</f>
        <v>51.75296540738541</v>
      </c>
      <c r="E28">
        <f>'PK parameters (simulated)'!$E28/'PK PD CMAXMIC'!E$1</f>
        <v>25.876482703692705</v>
      </c>
      <c r="F28">
        <f>'PK parameters (simulated)'!$E28/'PK PD CMAXMIC'!F$1</f>
        <v>12.938241351846353</v>
      </c>
      <c r="G28">
        <f>'PK parameters (simulated)'!$E28/'PK PD CMAXMIC'!G$1</f>
        <v>6.469120675923176</v>
      </c>
      <c r="H28">
        <f>'PK parameters (simulated)'!$E28/'PK PD CMAXMIC'!H$1</f>
        <v>3.234560337961588</v>
      </c>
      <c r="I28">
        <f>'PK parameters (simulated)'!$E28/'PK PD CMAXMIC'!I$1</f>
        <v>1.617280168980794</v>
      </c>
      <c r="J28">
        <f>'PK parameters (simulated)'!$E28/'PK PD CMAXMIC'!J$1</f>
        <v>0.808640084490397</v>
      </c>
      <c r="N28" s="7"/>
      <c r="O28" s="6"/>
      <c r="P28" s="6"/>
      <c r="Q28" s="6"/>
      <c r="R28" s="6"/>
      <c r="S28" s="6"/>
      <c r="T28" s="6"/>
      <c r="U28" s="6"/>
      <c r="V28" s="6"/>
      <c r="W28" s="6"/>
    </row>
    <row r="29" spans="2:23" ht="12.75">
      <c r="B29">
        <f>'PK parameters (simulated)'!$E29/'PK PD CMAXMIC'!B$1</f>
        <v>266.19802362561086</v>
      </c>
      <c r="C29">
        <f>'PK parameters (simulated)'!$E29/'PK PD CMAXMIC'!C$1</f>
        <v>133.09901181280543</v>
      </c>
      <c r="D29">
        <f>'PK parameters (simulated)'!$E29/'PK PD CMAXMIC'!D$1</f>
        <v>66.54950590640271</v>
      </c>
      <c r="E29">
        <f>'PK parameters (simulated)'!$E29/'PK PD CMAXMIC'!E$1</f>
        <v>33.27475295320136</v>
      </c>
      <c r="F29">
        <f>'PK parameters (simulated)'!$E29/'PK PD CMAXMIC'!F$1</f>
        <v>16.63737647660068</v>
      </c>
      <c r="G29">
        <f>'PK parameters (simulated)'!$E29/'PK PD CMAXMIC'!G$1</f>
        <v>8.31868823830034</v>
      </c>
      <c r="H29">
        <f>'PK parameters (simulated)'!$E29/'PK PD CMAXMIC'!H$1</f>
        <v>4.15934411915017</v>
      </c>
      <c r="I29">
        <f>'PK parameters (simulated)'!$E29/'PK PD CMAXMIC'!I$1</f>
        <v>2.079672059575085</v>
      </c>
      <c r="J29">
        <f>'PK parameters (simulated)'!$E29/'PK PD CMAXMIC'!J$1</f>
        <v>1.0398360297875424</v>
      </c>
      <c r="N29" s="7"/>
      <c r="O29" s="6"/>
      <c r="P29" s="6"/>
      <c r="Q29" s="6"/>
      <c r="R29" s="6"/>
      <c r="S29" s="6"/>
      <c r="T29" s="6"/>
      <c r="U29" s="6"/>
      <c r="V29" s="6"/>
      <c r="W29" s="6"/>
    </row>
    <row r="30" spans="2:23" ht="12.75">
      <c r="B30">
        <f>'PK parameters (simulated)'!$E30/'PK PD CMAXMIC'!B$1</f>
        <v>224.30489704877064</v>
      </c>
      <c r="C30">
        <f>'PK parameters (simulated)'!$E30/'PK PD CMAXMIC'!C$1</f>
        <v>112.15244852438532</v>
      </c>
      <c r="D30">
        <f>'PK parameters (simulated)'!$E30/'PK PD CMAXMIC'!D$1</f>
        <v>56.07622426219266</v>
      </c>
      <c r="E30">
        <f>'PK parameters (simulated)'!$E30/'PK PD CMAXMIC'!E$1</f>
        <v>28.03811213109633</v>
      </c>
      <c r="F30">
        <f>'PK parameters (simulated)'!$E30/'PK PD CMAXMIC'!F$1</f>
        <v>14.019056065548165</v>
      </c>
      <c r="G30">
        <f>'PK parameters (simulated)'!$E30/'PK PD CMAXMIC'!G$1</f>
        <v>7.0095280327740825</v>
      </c>
      <c r="H30">
        <f>'PK parameters (simulated)'!$E30/'PK PD CMAXMIC'!H$1</f>
        <v>3.5047640163870413</v>
      </c>
      <c r="I30">
        <f>'PK parameters (simulated)'!$E30/'PK PD CMAXMIC'!I$1</f>
        <v>1.7523820081935206</v>
      </c>
      <c r="J30">
        <f>'PK parameters (simulated)'!$E30/'PK PD CMAXMIC'!J$1</f>
        <v>0.8761910040967603</v>
      </c>
      <c r="N30" s="7"/>
      <c r="O30" s="6"/>
      <c r="P30" s="6"/>
      <c r="Q30" s="6"/>
      <c r="R30" s="6"/>
      <c r="S30" s="6"/>
      <c r="T30" s="6"/>
      <c r="U30" s="6"/>
      <c r="V30" s="6"/>
      <c r="W30" s="6"/>
    </row>
    <row r="31" spans="2:23" ht="12.75">
      <c r="B31">
        <f>'PK parameters (simulated)'!$E31/'PK PD CMAXMIC'!B$1</f>
        <v>176.4242195663034</v>
      </c>
      <c r="C31">
        <f>'PK parameters (simulated)'!$E31/'PK PD CMAXMIC'!C$1</f>
        <v>88.2121097831517</v>
      </c>
      <c r="D31">
        <f>'PK parameters (simulated)'!$E31/'PK PD CMAXMIC'!D$1</f>
        <v>44.10605489157585</v>
      </c>
      <c r="E31">
        <f>'PK parameters (simulated)'!$E31/'PK PD CMAXMIC'!E$1</f>
        <v>22.053027445787926</v>
      </c>
      <c r="F31">
        <f>'PK parameters (simulated)'!$E31/'PK PD CMAXMIC'!F$1</f>
        <v>11.026513722893963</v>
      </c>
      <c r="G31">
        <f>'PK parameters (simulated)'!$E31/'PK PD CMAXMIC'!G$1</f>
        <v>5.5132568614469815</v>
      </c>
      <c r="H31">
        <f>'PK parameters (simulated)'!$E31/'PK PD CMAXMIC'!H$1</f>
        <v>2.7566284307234907</v>
      </c>
      <c r="I31">
        <f>'PK parameters (simulated)'!$E31/'PK PD CMAXMIC'!I$1</f>
        <v>1.3783142153617454</v>
      </c>
      <c r="J31">
        <f>'PK parameters (simulated)'!$E31/'PK PD CMAXMIC'!J$1</f>
        <v>0.6891571076808727</v>
      </c>
      <c r="N31" s="7"/>
      <c r="O31" s="6"/>
      <c r="P31" s="6"/>
      <c r="Q31" s="6"/>
      <c r="R31" s="6"/>
      <c r="S31" s="6"/>
      <c r="T31" s="6"/>
      <c r="U31" s="6"/>
      <c r="V31" s="6"/>
      <c r="W31" s="6"/>
    </row>
    <row r="32" spans="2:23" ht="12.75">
      <c r="B32">
        <f>'PK parameters (simulated)'!$E32/'PK PD CMAXMIC'!B$1</f>
        <v>175.1494596348326</v>
      </c>
      <c r="C32">
        <f>'PK parameters (simulated)'!$E32/'PK PD CMAXMIC'!C$1</f>
        <v>87.5747298174163</v>
      </c>
      <c r="D32">
        <f>'PK parameters (simulated)'!$E32/'PK PD CMAXMIC'!D$1</f>
        <v>43.78736490870815</v>
      </c>
      <c r="E32">
        <f>'PK parameters (simulated)'!$E32/'PK PD CMAXMIC'!E$1</f>
        <v>21.893682454354074</v>
      </c>
      <c r="F32">
        <f>'PK parameters (simulated)'!$E32/'PK PD CMAXMIC'!F$1</f>
        <v>10.946841227177037</v>
      </c>
      <c r="G32">
        <f>'PK parameters (simulated)'!$E32/'PK PD CMAXMIC'!G$1</f>
        <v>5.473420613588519</v>
      </c>
      <c r="H32">
        <f>'PK parameters (simulated)'!$E32/'PK PD CMAXMIC'!H$1</f>
        <v>2.7367103067942593</v>
      </c>
      <c r="I32">
        <f>'PK parameters (simulated)'!$E32/'PK PD CMAXMIC'!I$1</f>
        <v>1.3683551533971297</v>
      </c>
      <c r="J32">
        <f>'PK parameters (simulated)'!$E32/'PK PD CMAXMIC'!J$1</f>
        <v>0.6841775766985648</v>
      </c>
      <c r="N32" s="7"/>
      <c r="O32" s="6"/>
      <c r="P32" s="6"/>
      <c r="Q32" s="6"/>
      <c r="R32" s="6"/>
      <c r="S32" s="6"/>
      <c r="T32" s="6"/>
      <c r="U32" s="6"/>
      <c r="V32" s="6"/>
      <c r="W32" s="6"/>
    </row>
    <row r="33" spans="2:23" ht="12.75">
      <c r="B33">
        <f>'PK parameters (simulated)'!$E33/'PK PD CMAXMIC'!B$1</f>
        <v>176.75023046491157</v>
      </c>
      <c r="C33">
        <f>'PK parameters (simulated)'!$E33/'PK PD CMAXMIC'!C$1</f>
        <v>88.37511523245578</v>
      </c>
      <c r="D33">
        <f>'PK parameters (simulated)'!$E33/'PK PD CMAXMIC'!D$1</f>
        <v>44.18755761622789</v>
      </c>
      <c r="E33">
        <f>'PK parameters (simulated)'!$E33/'PK PD CMAXMIC'!E$1</f>
        <v>22.093778808113946</v>
      </c>
      <c r="F33">
        <f>'PK parameters (simulated)'!$E33/'PK PD CMAXMIC'!F$1</f>
        <v>11.046889404056973</v>
      </c>
      <c r="G33">
        <f>'PK parameters (simulated)'!$E33/'PK PD CMAXMIC'!G$1</f>
        <v>5.5234447020284865</v>
      </c>
      <c r="H33">
        <f>'PK parameters (simulated)'!$E33/'PK PD CMAXMIC'!H$1</f>
        <v>2.7617223510142432</v>
      </c>
      <c r="I33">
        <f>'PK parameters (simulated)'!$E33/'PK PD CMAXMIC'!I$1</f>
        <v>1.3808611755071216</v>
      </c>
      <c r="J33">
        <f>'PK parameters (simulated)'!$E33/'PK PD CMAXMIC'!J$1</f>
        <v>0.6904305877535608</v>
      </c>
      <c r="N33" s="7"/>
      <c r="O33" s="6"/>
      <c r="P33" s="6"/>
      <c r="Q33" s="6"/>
      <c r="R33" s="6"/>
      <c r="S33" s="6"/>
      <c r="T33" s="6"/>
      <c r="U33" s="6"/>
      <c r="V33" s="6"/>
      <c r="W33" s="6"/>
    </row>
    <row r="34" spans="2:23" ht="12.75">
      <c r="B34">
        <f>'PK parameters (simulated)'!$E34/'PK PD CMAXMIC'!B$1</f>
        <v>186.3252481349475</v>
      </c>
      <c r="C34">
        <f>'PK parameters (simulated)'!$E34/'PK PD CMAXMIC'!C$1</f>
        <v>93.16262406747374</v>
      </c>
      <c r="D34">
        <f>'PK parameters (simulated)'!$E34/'PK PD CMAXMIC'!D$1</f>
        <v>46.58131203373687</v>
      </c>
      <c r="E34">
        <f>'PK parameters (simulated)'!$E34/'PK PD CMAXMIC'!E$1</f>
        <v>23.290656016868436</v>
      </c>
      <c r="F34">
        <f>'PK parameters (simulated)'!$E34/'PK PD CMAXMIC'!F$1</f>
        <v>11.645328008434218</v>
      </c>
      <c r="G34">
        <f>'PK parameters (simulated)'!$E34/'PK PD CMAXMIC'!G$1</f>
        <v>5.822664004217109</v>
      </c>
      <c r="H34">
        <f>'PK parameters (simulated)'!$E34/'PK PD CMAXMIC'!H$1</f>
        <v>2.9113320021085545</v>
      </c>
      <c r="I34">
        <f>'PK parameters (simulated)'!$E34/'PK PD CMAXMIC'!I$1</f>
        <v>1.4556660010542772</v>
      </c>
      <c r="J34">
        <f>'PK parameters (simulated)'!$E34/'PK PD CMAXMIC'!J$1</f>
        <v>0.7278330005271386</v>
      </c>
      <c r="N34" s="7"/>
      <c r="O34" s="6"/>
      <c r="P34" s="6"/>
      <c r="Q34" s="6"/>
      <c r="R34" s="6"/>
      <c r="S34" s="6"/>
      <c r="T34" s="6"/>
      <c r="U34" s="6"/>
      <c r="V34" s="6"/>
      <c r="W34" s="6"/>
    </row>
    <row r="35" spans="2:23" ht="12.75">
      <c r="B35">
        <f>'PK parameters (simulated)'!$E35/'PK PD CMAXMIC'!B$1</f>
        <v>202.96502997394944</v>
      </c>
      <c r="C35">
        <f>'PK parameters (simulated)'!$E35/'PK PD CMAXMIC'!C$1</f>
        <v>101.48251498697472</v>
      </c>
      <c r="D35">
        <f>'PK parameters (simulated)'!$E35/'PK PD CMAXMIC'!D$1</f>
        <v>50.74125749348736</v>
      </c>
      <c r="E35">
        <f>'PK parameters (simulated)'!$E35/'PK PD CMAXMIC'!E$1</f>
        <v>25.37062874674368</v>
      </c>
      <c r="F35">
        <f>'PK parameters (simulated)'!$E35/'PK PD CMAXMIC'!F$1</f>
        <v>12.68531437337184</v>
      </c>
      <c r="G35">
        <f>'PK parameters (simulated)'!$E35/'PK PD CMAXMIC'!G$1</f>
        <v>6.34265718668592</v>
      </c>
      <c r="H35">
        <f>'PK parameters (simulated)'!$E35/'PK PD CMAXMIC'!H$1</f>
        <v>3.17132859334296</v>
      </c>
      <c r="I35">
        <f>'PK parameters (simulated)'!$E35/'PK PD CMAXMIC'!I$1</f>
        <v>1.58566429667148</v>
      </c>
      <c r="J35">
        <f>'PK parameters (simulated)'!$E35/'PK PD CMAXMIC'!J$1</f>
        <v>0.79283214833574</v>
      </c>
      <c r="N35" s="7"/>
      <c r="O35" s="6"/>
      <c r="P35" s="6"/>
      <c r="Q35" s="6"/>
      <c r="R35" s="6"/>
      <c r="S35" s="6"/>
      <c r="T35" s="6"/>
      <c r="U35" s="6"/>
      <c r="V35" s="6"/>
      <c r="W35" s="6"/>
    </row>
    <row r="36" spans="2:23" ht="12.75">
      <c r="B36">
        <f>'PK parameters (simulated)'!$E36/'PK PD CMAXMIC'!B$1</f>
        <v>158.21674026275568</v>
      </c>
      <c r="C36">
        <f>'PK parameters (simulated)'!$E36/'PK PD CMAXMIC'!C$1</f>
        <v>79.10837013137784</v>
      </c>
      <c r="D36">
        <f>'PK parameters (simulated)'!$E36/'PK PD CMAXMIC'!D$1</f>
        <v>39.55418506568892</v>
      </c>
      <c r="E36">
        <f>'PK parameters (simulated)'!$E36/'PK PD CMAXMIC'!E$1</f>
        <v>19.77709253284446</v>
      </c>
      <c r="F36">
        <f>'PK parameters (simulated)'!$E36/'PK PD CMAXMIC'!F$1</f>
        <v>9.88854626642223</v>
      </c>
      <c r="G36">
        <f>'PK parameters (simulated)'!$E36/'PK PD CMAXMIC'!G$1</f>
        <v>4.944273133211115</v>
      </c>
      <c r="H36">
        <f>'PK parameters (simulated)'!$E36/'PK PD CMAXMIC'!H$1</f>
        <v>2.4721365666055575</v>
      </c>
      <c r="I36">
        <f>'PK parameters (simulated)'!$E36/'PK PD CMAXMIC'!I$1</f>
        <v>1.2360682833027787</v>
      </c>
      <c r="J36">
        <f>'PK parameters (simulated)'!$E36/'PK PD CMAXMIC'!J$1</f>
        <v>0.6180341416513894</v>
      </c>
      <c r="N36" s="7"/>
      <c r="O36" s="6"/>
      <c r="P36" s="6"/>
      <c r="Q36" s="6"/>
      <c r="R36" s="6"/>
      <c r="S36" s="6"/>
      <c r="T36" s="6"/>
      <c r="U36" s="6"/>
      <c r="V36" s="6"/>
      <c r="W36" s="6"/>
    </row>
    <row r="37" spans="2:23" ht="12.75">
      <c r="B37">
        <f>'PK parameters (simulated)'!$E37/'PK PD CMAXMIC'!B$1</f>
        <v>302.6405112157076</v>
      </c>
      <c r="C37">
        <f>'PK parameters (simulated)'!$E37/'PK PD CMAXMIC'!C$1</f>
        <v>151.3202556078538</v>
      </c>
      <c r="D37">
        <f>'PK parameters (simulated)'!$E37/'PK PD CMAXMIC'!D$1</f>
        <v>75.6601278039269</v>
      </c>
      <c r="E37">
        <f>'PK parameters (simulated)'!$E37/'PK PD CMAXMIC'!E$1</f>
        <v>37.83006390196345</v>
      </c>
      <c r="F37">
        <f>'PK parameters (simulated)'!$E37/'PK PD CMAXMIC'!F$1</f>
        <v>18.915031950981724</v>
      </c>
      <c r="G37">
        <f>'PK parameters (simulated)'!$E37/'PK PD CMAXMIC'!G$1</f>
        <v>9.457515975490862</v>
      </c>
      <c r="H37">
        <f>'PK parameters (simulated)'!$E37/'PK PD CMAXMIC'!H$1</f>
        <v>4.728757987745431</v>
      </c>
      <c r="I37">
        <f>'PK parameters (simulated)'!$E37/'PK PD CMAXMIC'!I$1</f>
        <v>2.3643789938727156</v>
      </c>
      <c r="J37">
        <f>'PK parameters (simulated)'!$E37/'PK PD CMAXMIC'!J$1</f>
        <v>1.1821894969363578</v>
      </c>
      <c r="N37" s="7"/>
      <c r="O37" s="6"/>
      <c r="P37" s="6"/>
      <c r="Q37" s="6"/>
      <c r="R37" s="6"/>
      <c r="S37" s="6"/>
      <c r="T37" s="6"/>
      <c r="U37" s="6"/>
      <c r="V37" s="6"/>
      <c r="W37" s="6"/>
    </row>
    <row r="38" spans="2:23" ht="12.75">
      <c r="B38">
        <f>'PK parameters (simulated)'!$E38/'PK PD CMAXMIC'!B$1</f>
        <v>205.33943414038225</v>
      </c>
      <c r="C38">
        <f>'PK parameters (simulated)'!$E38/'PK PD CMAXMIC'!C$1</f>
        <v>102.66971707019113</v>
      </c>
      <c r="D38">
        <f>'PK parameters (simulated)'!$E38/'PK PD CMAXMIC'!D$1</f>
        <v>51.33485853509556</v>
      </c>
      <c r="E38">
        <f>'PK parameters (simulated)'!$E38/'PK PD CMAXMIC'!E$1</f>
        <v>25.66742926754778</v>
      </c>
      <c r="F38">
        <f>'PK parameters (simulated)'!$E38/'PK PD CMAXMIC'!F$1</f>
        <v>12.83371463377389</v>
      </c>
      <c r="G38">
        <f>'PK parameters (simulated)'!$E38/'PK PD CMAXMIC'!G$1</f>
        <v>6.416857316886945</v>
      </c>
      <c r="H38">
        <f>'PK parameters (simulated)'!$E38/'PK PD CMAXMIC'!H$1</f>
        <v>3.2084286584434727</v>
      </c>
      <c r="I38">
        <f>'PK parameters (simulated)'!$E38/'PK PD CMAXMIC'!I$1</f>
        <v>1.6042143292217363</v>
      </c>
      <c r="J38">
        <f>'PK parameters (simulated)'!$E38/'PK PD CMAXMIC'!J$1</f>
        <v>0.8021071646108682</v>
      </c>
      <c r="N38" s="7"/>
      <c r="O38" s="6"/>
      <c r="P38" s="6"/>
      <c r="Q38" s="6"/>
      <c r="R38" s="6"/>
      <c r="S38" s="6"/>
      <c r="T38" s="6"/>
      <c r="U38" s="6"/>
      <c r="V38" s="6"/>
      <c r="W38" s="6"/>
    </row>
    <row r="39" spans="2:23" ht="12.75">
      <c r="B39">
        <f>'PK parameters (simulated)'!$E39/'PK PD CMAXMIC'!B$1</f>
        <v>238.21836348476265</v>
      </c>
      <c r="C39">
        <f>'PK parameters (simulated)'!$E39/'PK PD CMAXMIC'!C$1</f>
        <v>119.10918174238132</v>
      </c>
      <c r="D39">
        <f>'PK parameters (simulated)'!$E39/'PK PD CMAXMIC'!D$1</f>
        <v>59.55459087119066</v>
      </c>
      <c r="E39">
        <f>'PK parameters (simulated)'!$E39/'PK PD CMAXMIC'!E$1</f>
        <v>29.77729543559533</v>
      </c>
      <c r="F39">
        <f>'PK parameters (simulated)'!$E39/'PK PD CMAXMIC'!F$1</f>
        <v>14.888647717797665</v>
      </c>
      <c r="G39">
        <f>'PK parameters (simulated)'!$E39/'PK PD CMAXMIC'!G$1</f>
        <v>7.444323858898833</v>
      </c>
      <c r="H39">
        <f>'PK parameters (simulated)'!$E39/'PK PD CMAXMIC'!H$1</f>
        <v>3.7221619294494164</v>
      </c>
      <c r="I39">
        <f>'PK parameters (simulated)'!$E39/'PK PD CMAXMIC'!I$1</f>
        <v>1.8610809647247082</v>
      </c>
      <c r="J39">
        <f>'PK parameters (simulated)'!$E39/'PK PD CMAXMIC'!J$1</f>
        <v>0.9305404823623541</v>
      </c>
      <c r="N39" s="7"/>
      <c r="O39" s="6"/>
      <c r="P39" s="6"/>
      <c r="Q39" s="6"/>
      <c r="R39" s="6"/>
      <c r="S39" s="6"/>
      <c r="T39" s="6"/>
      <c r="U39" s="6"/>
      <c r="V39" s="6"/>
      <c r="W39" s="6"/>
    </row>
    <row r="40" spans="2:23" ht="12.75">
      <c r="B40">
        <f>'PK parameters (simulated)'!$E40/'PK PD CMAXMIC'!B$1</f>
        <v>239.10324381170918</v>
      </c>
      <c r="C40">
        <f>'PK parameters (simulated)'!$E40/'PK PD CMAXMIC'!C$1</f>
        <v>119.55162190585459</v>
      </c>
      <c r="D40">
        <f>'PK parameters (simulated)'!$E40/'PK PD CMAXMIC'!D$1</f>
        <v>59.775810952927294</v>
      </c>
      <c r="E40">
        <f>'PK parameters (simulated)'!$E40/'PK PD CMAXMIC'!E$1</f>
        <v>29.887905476463647</v>
      </c>
      <c r="F40">
        <f>'PK parameters (simulated)'!$E40/'PK PD CMAXMIC'!F$1</f>
        <v>14.943952738231824</v>
      </c>
      <c r="G40">
        <f>'PK parameters (simulated)'!$E40/'PK PD CMAXMIC'!G$1</f>
        <v>7.471976369115912</v>
      </c>
      <c r="H40">
        <f>'PK parameters (simulated)'!$E40/'PK PD CMAXMIC'!H$1</f>
        <v>3.735988184557956</v>
      </c>
      <c r="I40">
        <f>'PK parameters (simulated)'!$E40/'PK PD CMAXMIC'!I$1</f>
        <v>1.867994092278978</v>
      </c>
      <c r="J40">
        <f>'PK parameters (simulated)'!$E40/'PK PD CMAXMIC'!J$1</f>
        <v>0.933997046139489</v>
      </c>
      <c r="N40" s="7"/>
      <c r="O40" s="6"/>
      <c r="P40" s="6"/>
      <c r="Q40" s="6"/>
      <c r="R40" s="6"/>
      <c r="S40" s="6"/>
      <c r="T40" s="6"/>
      <c r="U40" s="6"/>
      <c r="V40" s="6"/>
      <c r="W40" s="6"/>
    </row>
    <row r="41" spans="2:23" ht="12.75">
      <c r="B41">
        <f>'PK parameters (simulated)'!$E41/'PK PD CMAXMIC'!B$1</f>
        <v>228.13820837071194</v>
      </c>
      <c r="C41">
        <f>'PK parameters (simulated)'!$E41/'PK PD CMAXMIC'!C$1</f>
        <v>114.06910418535597</v>
      </c>
      <c r="D41">
        <f>'PK parameters (simulated)'!$E41/'PK PD CMAXMIC'!D$1</f>
        <v>57.034552092677984</v>
      </c>
      <c r="E41">
        <f>'PK parameters (simulated)'!$E41/'PK PD CMAXMIC'!E$1</f>
        <v>28.517276046338992</v>
      </c>
      <c r="F41">
        <f>'PK parameters (simulated)'!$E41/'PK PD CMAXMIC'!F$1</f>
        <v>14.258638023169496</v>
      </c>
      <c r="G41">
        <f>'PK parameters (simulated)'!$E41/'PK PD CMAXMIC'!G$1</f>
        <v>7.129319011584748</v>
      </c>
      <c r="H41">
        <f>'PK parameters (simulated)'!$E41/'PK PD CMAXMIC'!H$1</f>
        <v>3.564659505792374</v>
      </c>
      <c r="I41">
        <f>'PK parameters (simulated)'!$E41/'PK PD CMAXMIC'!I$1</f>
        <v>1.782329752896187</v>
      </c>
      <c r="J41">
        <f>'PK parameters (simulated)'!$E41/'PK PD CMAXMIC'!J$1</f>
        <v>0.8911648764480935</v>
      </c>
      <c r="N41" s="7"/>
      <c r="O41" s="6"/>
      <c r="P41" s="6"/>
      <c r="Q41" s="6"/>
      <c r="R41" s="6"/>
      <c r="S41" s="6"/>
      <c r="T41" s="6"/>
      <c r="U41" s="6"/>
      <c r="V41" s="6"/>
      <c r="W41" s="6"/>
    </row>
    <row r="42" spans="2:23" ht="12.75">
      <c r="B42">
        <f>'PK parameters (simulated)'!$E42/'PK PD CMAXMIC'!B$1</f>
        <v>142.33068292516631</v>
      </c>
      <c r="C42">
        <f>'PK parameters (simulated)'!$E42/'PK PD CMAXMIC'!C$1</f>
        <v>71.16534146258316</v>
      </c>
      <c r="D42">
        <f>'PK parameters (simulated)'!$E42/'PK PD CMAXMIC'!D$1</f>
        <v>35.58267073129158</v>
      </c>
      <c r="E42">
        <f>'PK parameters (simulated)'!$E42/'PK PD CMAXMIC'!E$1</f>
        <v>17.79133536564579</v>
      </c>
      <c r="F42">
        <f>'PK parameters (simulated)'!$E42/'PK PD CMAXMIC'!F$1</f>
        <v>8.895667682822895</v>
      </c>
      <c r="G42">
        <f>'PK parameters (simulated)'!$E42/'PK PD CMAXMIC'!G$1</f>
        <v>4.447833841411447</v>
      </c>
      <c r="H42">
        <f>'PK parameters (simulated)'!$E42/'PK PD CMAXMIC'!H$1</f>
        <v>2.2239169207057237</v>
      </c>
      <c r="I42">
        <f>'PK parameters (simulated)'!$E42/'PK PD CMAXMIC'!I$1</f>
        <v>1.1119584603528618</v>
      </c>
      <c r="J42">
        <f>'PK parameters (simulated)'!$E42/'PK PD CMAXMIC'!J$1</f>
        <v>0.5559792301764309</v>
      </c>
      <c r="N42" s="7"/>
      <c r="O42" s="6"/>
      <c r="P42" s="6"/>
      <c r="Q42" s="6"/>
      <c r="R42" s="6"/>
      <c r="S42" s="6"/>
      <c r="T42" s="6"/>
      <c r="U42" s="6"/>
      <c r="V42" s="6"/>
      <c r="W42" s="6"/>
    </row>
    <row r="43" spans="2:23" ht="12.75">
      <c r="B43">
        <f>'PK parameters (simulated)'!$E43/'PK PD CMAXMIC'!B$1</f>
        <v>192.91896846065427</v>
      </c>
      <c r="C43">
        <f>'PK parameters (simulated)'!$E43/'PK PD CMAXMIC'!C$1</f>
        <v>96.45948423032713</v>
      </c>
      <c r="D43">
        <f>'PK parameters (simulated)'!$E43/'PK PD CMAXMIC'!D$1</f>
        <v>48.22974211516357</v>
      </c>
      <c r="E43">
        <f>'PK parameters (simulated)'!$E43/'PK PD CMAXMIC'!E$1</f>
        <v>24.114871057581784</v>
      </c>
      <c r="F43">
        <f>'PK parameters (simulated)'!$E43/'PK PD CMAXMIC'!F$1</f>
        <v>12.057435528790892</v>
      </c>
      <c r="G43">
        <f>'PK parameters (simulated)'!$E43/'PK PD CMAXMIC'!G$1</f>
        <v>6.028717764395446</v>
      </c>
      <c r="H43">
        <f>'PK parameters (simulated)'!$E43/'PK PD CMAXMIC'!H$1</f>
        <v>3.014358882197723</v>
      </c>
      <c r="I43">
        <f>'PK parameters (simulated)'!$E43/'PK PD CMAXMIC'!I$1</f>
        <v>1.5071794410988615</v>
      </c>
      <c r="J43">
        <f>'PK parameters (simulated)'!$E43/'PK PD CMAXMIC'!J$1</f>
        <v>0.7535897205494307</v>
      </c>
      <c r="N43" s="7"/>
      <c r="O43" s="6"/>
      <c r="P43" s="6"/>
      <c r="Q43" s="6"/>
      <c r="R43" s="6"/>
      <c r="S43" s="6"/>
      <c r="T43" s="6"/>
      <c r="U43" s="6"/>
      <c r="V43" s="6"/>
      <c r="W43" s="6"/>
    </row>
    <row r="44" spans="2:23" ht="12.75">
      <c r="B44">
        <f>'PK parameters (simulated)'!$E44/'PK PD CMAXMIC'!B$1</f>
        <v>143.42536991491843</v>
      </c>
      <c r="C44">
        <f>'PK parameters (simulated)'!$E44/'PK PD CMAXMIC'!C$1</f>
        <v>71.71268495745922</v>
      </c>
      <c r="D44">
        <f>'PK parameters (simulated)'!$E44/'PK PD CMAXMIC'!D$1</f>
        <v>35.85634247872961</v>
      </c>
      <c r="E44">
        <f>'PK parameters (simulated)'!$E44/'PK PD CMAXMIC'!E$1</f>
        <v>17.928171239364804</v>
      </c>
      <c r="F44">
        <f>'PK parameters (simulated)'!$E44/'PK PD CMAXMIC'!F$1</f>
        <v>8.964085619682402</v>
      </c>
      <c r="G44">
        <f>'PK parameters (simulated)'!$E44/'PK PD CMAXMIC'!G$1</f>
        <v>4.482042809841201</v>
      </c>
      <c r="H44">
        <f>'PK parameters (simulated)'!$E44/'PK PD CMAXMIC'!H$1</f>
        <v>2.2410214049206005</v>
      </c>
      <c r="I44">
        <f>'PK parameters (simulated)'!$E44/'PK PD CMAXMIC'!I$1</f>
        <v>1.1205107024603003</v>
      </c>
      <c r="J44">
        <f>'PK parameters (simulated)'!$E44/'PK PD CMAXMIC'!J$1</f>
        <v>0.5602553512301501</v>
      </c>
      <c r="N44" s="7"/>
      <c r="O44" s="6"/>
      <c r="P44" s="6"/>
      <c r="Q44" s="6"/>
      <c r="R44" s="6"/>
      <c r="S44" s="6"/>
      <c r="T44" s="6"/>
      <c r="U44" s="6"/>
      <c r="V44" s="6"/>
      <c r="W44" s="6"/>
    </row>
    <row r="45" spans="2:23" ht="12.75">
      <c r="B45">
        <f>'PK parameters (simulated)'!$E45/'PK PD CMAXMIC'!B$1</f>
        <v>221.11132223510296</v>
      </c>
      <c r="C45">
        <f>'PK parameters (simulated)'!$E45/'PK PD CMAXMIC'!C$1</f>
        <v>110.55566111755148</v>
      </c>
      <c r="D45">
        <f>'PK parameters (simulated)'!$E45/'PK PD CMAXMIC'!D$1</f>
        <v>55.27783055877574</v>
      </c>
      <c r="E45">
        <f>'PK parameters (simulated)'!$E45/'PK PD CMAXMIC'!E$1</f>
        <v>27.63891527938787</v>
      </c>
      <c r="F45">
        <f>'PK parameters (simulated)'!$E45/'PK PD CMAXMIC'!F$1</f>
        <v>13.819457639693935</v>
      </c>
      <c r="G45">
        <f>'PK parameters (simulated)'!$E45/'PK PD CMAXMIC'!G$1</f>
        <v>6.9097288198469675</v>
      </c>
      <c r="H45">
        <f>'PK parameters (simulated)'!$E45/'PK PD CMAXMIC'!H$1</f>
        <v>3.4548644099234838</v>
      </c>
      <c r="I45">
        <f>'PK parameters (simulated)'!$E45/'PK PD CMAXMIC'!I$1</f>
        <v>1.7274322049617419</v>
      </c>
      <c r="J45">
        <f>'PK parameters (simulated)'!$E45/'PK PD CMAXMIC'!J$1</f>
        <v>0.8637161024808709</v>
      </c>
      <c r="N45" s="7"/>
      <c r="O45" s="6"/>
      <c r="P45" s="6"/>
      <c r="Q45" s="6"/>
      <c r="R45" s="6"/>
      <c r="S45" s="6"/>
      <c r="T45" s="6"/>
      <c r="U45" s="6"/>
      <c r="V45" s="6"/>
      <c r="W45" s="6"/>
    </row>
    <row r="46" spans="2:23" ht="12.75">
      <c r="B46">
        <f>'PK parameters (simulated)'!$E46/'PK PD CMAXMIC'!B$1</f>
        <v>157.99247135174897</v>
      </c>
      <c r="C46">
        <f>'PK parameters (simulated)'!$E46/'PK PD CMAXMIC'!C$1</f>
        <v>78.99623567587449</v>
      </c>
      <c r="D46">
        <f>'PK parameters (simulated)'!$E46/'PK PD CMAXMIC'!D$1</f>
        <v>39.498117837937244</v>
      </c>
      <c r="E46">
        <f>'PK parameters (simulated)'!$E46/'PK PD CMAXMIC'!E$1</f>
        <v>19.749058918968622</v>
      </c>
      <c r="F46">
        <f>'PK parameters (simulated)'!$E46/'PK PD CMAXMIC'!F$1</f>
        <v>9.874529459484311</v>
      </c>
      <c r="G46">
        <f>'PK parameters (simulated)'!$E46/'PK PD CMAXMIC'!G$1</f>
        <v>4.9372647297421555</v>
      </c>
      <c r="H46">
        <f>'PK parameters (simulated)'!$E46/'PK PD CMAXMIC'!H$1</f>
        <v>2.4686323648710777</v>
      </c>
      <c r="I46">
        <f>'PK parameters (simulated)'!$E46/'PK PD CMAXMIC'!I$1</f>
        <v>1.2343161824355389</v>
      </c>
      <c r="J46">
        <f>'PK parameters (simulated)'!$E46/'PK PD CMAXMIC'!J$1</f>
        <v>0.6171580912177694</v>
      </c>
      <c r="N46" s="7"/>
      <c r="O46" s="6"/>
      <c r="P46" s="6"/>
      <c r="Q46" s="6"/>
      <c r="R46" s="6"/>
      <c r="S46" s="6"/>
      <c r="T46" s="6"/>
      <c r="U46" s="6"/>
      <c r="V46" s="6"/>
      <c r="W46" s="6"/>
    </row>
    <row r="47" spans="2:23" ht="12.75">
      <c r="B47">
        <f>'PK parameters (simulated)'!$E47/'PK PD CMAXMIC'!B$1</f>
        <v>224.74244461658412</v>
      </c>
      <c r="C47">
        <f>'PK parameters (simulated)'!$E47/'PK PD CMAXMIC'!C$1</f>
        <v>112.37122230829206</v>
      </c>
      <c r="D47">
        <f>'PK parameters (simulated)'!$E47/'PK PD CMAXMIC'!D$1</f>
        <v>56.18561115414603</v>
      </c>
      <c r="E47">
        <f>'PK parameters (simulated)'!$E47/'PK PD CMAXMIC'!E$1</f>
        <v>28.092805577073015</v>
      </c>
      <c r="F47">
        <f>'PK parameters (simulated)'!$E47/'PK PD CMAXMIC'!F$1</f>
        <v>14.046402788536508</v>
      </c>
      <c r="G47">
        <f>'PK parameters (simulated)'!$E47/'PK PD CMAXMIC'!G$1</f>
        <v>7.023201394268254</v>
      </c>
      <c r="H47">
        <f>'PK parameters (simulated)'!$E47/'PK PD CMAXMIC'!H$1</f>
        <v>3.511600697134127</v>
      </c>
      <c r="I47">
        <f>'PK parameters (simulated)'!$E47/'PK PD CMAXMIC'!I$1</f>
        <v>1.7558003485670635</v>
      </c>
      <c r="J47">
        <f>'PK parameters (simulated)'!$E47/'PK PD CMAXMIC'!J$1</f>
        <v>0.8779001742835317</v>
      </c>
      <c r="N47" s="7"/>
      <c r="O47" s="6"/>
      <c r="P47" s="6"/>
      <c r="Q47" s="6"/>
      <c r="R47" s="6"/>
      <c r="S47" s="6"/>
      <c r="T47" s="6"/>
      <c r="U47" s="6"/>
      <c r="V47" s="6"/>
      <c r="W47" s="6"/>
    </row>
    <row r="48" spans="2:23" ht="12.75">
      <c r="B48">
        <f>'PK parameters (simulated)'!$E48/'PK PD CMAXMIC'!B$1</f>
        <v>171.683769718437</v>
      </c>
      <c r="C48">
        <f>'PK parameters (simulated)'!$E48/'PK PD CMAXMIC'!C$1</f>
        <v>85.8418848592185</v>
      </c>
      <c r="D48">
        <f>'PK parameters (simulated)'!$E48/'PK PD CMAXMIC'!D$1</f>
        <v>42.92094242960925</v>
      </c>
      <c r="E48">
        <f>'PK parameters (simulated)'!$E48/'PK PD CMAXMIC'!E$1</f>
        <v>21.460471214804624</v>
      </c>
      <c r="F48">
        <f>'PK parameters (simulated)'!$E48/'PK PD CMAXMIC'!F$1</f>
        <v>10.730235607402312</v>
      </c>
      <c r="G48">
        <f>'PK parameters (simulated)'!$E48/'PK PD CMAXMIC'!G$1</f>
        <v>5.365117803701156</v>
      </c>
      <c r="H48">
        <f>'PK parameters (simulated)'!$E48/'PK PD CMAXMIC'!H$1</f>
        <v>2.682558901850578</v>
      </c>
      <c r="I48">
        <f>'PK parameters (simulated)'!$E48/'PK PD CMAXMIC'!I$1</f>
        <v>1.341279450925289</v>
      </c>
      <c r="J48">
        <f>'PK parameters (simulated)'!$E48/'PK PD CMAXMIC'!J$1</f>
        <v>0.6706397254626445</v>
      </c>
      <c r="N48" s="7"/>
      <c r="O48" s="6"/>
      <c r="P48" s="6"/>
      <c r="Q48" s="6"/>
      <c r="R48" s="6"/>
      <c r="S48" s="6"/>
      <c r="T48" s="6"/>
      <c r="U48" s="6"/>
      <c r="V48" s="6"/>
      <c r="W48" s="6"/>
    </row>
    <row r="49" spans="2:23" ht="12.75">
      <c r="B49">
        <f>'PK parameters (simulated)'!$E49/'PK PD CMAXMIC'!B$1</f>
        <v>224.89137210751736</v>
      </c>
      <c r="C49">
        <f>'PK parameters (simulated)'!$E49/'PK PD CMAXMIC'!C$1</f>
        <v>112.44568605375868</v>
      </c>
      <c r="D49">
        <f>'PK parameters (simulated)'!$E49/'PK PD CMAXMIC'!D$1</f>
        <v>56.22284302687934</v>
      </c>
      <c r="E49">
        <f>'PK parameters (simulated)'!$E49/'PK PD CMAXMIC'!E$1</f>
        <v>28.11142151343967</v>
      </c>
      <c r="F49">
        <f>'PK parameters (simulated)'!$E49/'PK PD CMAXMIC'!F$1</f>
        <v>14.055710756719835</v>
      </c>
      <c r="G49">
        <f>'PK parameters (simulated)'!$E49/'PK PD CMAXMIC'!G$1</f>
        <v>7.027855378359917</v>
      </c>
      <c r="H49">
        <f>'PK parameters (simulated)'!$E49/'PK PD CMAXMIC'!H$1</f>
        <v>3.5139276891799587</v>
      </c>
      <c r="I49">
        <f>'PK parameters (simulated)'!$E49/'PK PD CMAXMIC'!I$1</f>
        <v>1.7569638445899793</v>
      </c>
      <c r="J49">
        <f>'PK parameters (simulated)'!$E49/'PK PD CMAXMIC'!J$1</f>
        <v>0.8784819222949897</v>
      </c>
      <c r="N49" s="7"/>
      <c r="O49" s="6"/>
      <c r="P49" s="6"/>
      <c r="Q49" s="6"/>
      <c r="R49" s="6"/>
      <c r="S49" s="6"/>
      <c r="T49" s="6"/>
      <c r="U49" s="6"/>
      <c r="V49" s="6"/>
      <c r="W49" s="6"/>
    </row>
    <row r="50" spans="2:23" ht="12.75">
      <c r="B50">
        <f>'PK parameters (simulated)'!$E50/'PK PD CMAXMIC'!B$1</f>
        <v>161.9584985625532</v>
      </c>
      <c r="C50">
        <f>'PK parameters (simulated)'!$E50/'PK PD CMAXMIC'!C$1</f>
        <v>80.9792492812766</v>
      </c>
      <c r="D50">
        <f>'PK parameters (simulated)'!$E50/'PK PD CMAXMIC'!D$1</f>
        <v>40.4896246406383</v>
      </c>
      <c r="E50">
        <f>'PK parameters (simulated)'!$E50/'PK PD CMAXMIC'!E$1</f>
        <v>20.24481232031915</v>
      </c>
      <c r="F50">
        <f>'PK parameters (simulated)'!$E50/'PK PD CMAXMIC'!F$1</f>
        <v>10.122406160159574</v>
      </c>
      <c r="G50">
        <f>'PK parameters (simulated)'!$E50/'PK PD CMAXMIC'!G$1</f>
        <v>5.061203080079787</v>
      </c>
      <c r="H50">
        <f>'PK parameters (simulated)'!$E50/'PK PD CMAXMIC'!H$1</f>
        <v>2.5306015400398936</v>
      </c>
      <c r="I50">
        <f>'PK parameters (simulated)'!$E50/'PK PD CMAXMIC'!I$1</f>
        <v>1.2653007700199468</v>
      </c>
      <c r="J50">
        <f>'PK parameters (simulated)'!$E50/'PK PD CMAXMIC'!J$1</f>
        <v>0.6326503850099734</v>
      </c>
      <c r="N50" s="7"/>
      <c r="O50" s="6"/>
      <c r="P50" s="6"/>
      <c r="Q50" s="6"/>
      <c r="R50" s="6"/>
      <c r="S50" s="6"/>
      <c r="T50" s="6"/>
      <c r="U50" s="6"/>
      <c r="V50" s="6"/>
      <c r="W50" s="6"/>
    </row>
    <row r="51" spans="2:23" ht="12.75">
      <c r="B51">
        <f>'PK parameters (simulated)'!$E51/'PK PD CMAXMIC'!B$1</f>
        <v>200.3072619202812</v>
      </c>
      <c r="C51">
        <f>'PK parameters (simulated)'!$E51/'PK PD CMAXMIC'!C$1</f>
        <v>100.1536309601406</v>
      </c>
      <c r="D51">
        <f>'PK parameters (simulated)'!$E51/'PK PD CMAXMIC'!D$1</f>
        <v>50.0768154800703</v>
      </c>
      <c r="E51">
        <f>'PK parameters (simulated)'!$E51/'PK PD CMAXMIC'!E$1</f>
        <v>25.03840774003515</v>
      </c>
      <c r="F51">
        <f>'PK parameters (simulated)'!$E51/'PK PD CMAXMIC'!F$1</f>
        <v>12.519203870017575</v>
      </c>
      <c r="G51">
        <f>'PK parameters (simulated)'!$E51/'PK PD CMAXMIC'!G$1</f>
        <v>6.259601935008788</v>
      </c>
      <c r="H51">
        <f>'PK parameters (simulated)'!$E51/'PK PD CMAXMIC'!H$1</f>
        <v>3.129800967504394</v>
      </c>
      <c r="I51">
        <f>'PK parameters (simulated)'!$E51/'PK PD CMAXMIC'!I$1</f>
        <v>1.564900483752197</v>
      </c>
      <c r="J51">
        <f>'PK parameters (simulated)'!$E51/'PK PD CMAXMIC'!J$1</f>
        <v>0.7824502418760985</v>
      </c>
      <c r="N51" s="7"/>
      <c r="O51" s="6"/>
      <c r="P51" s="6"/>
      <c r="Q51" s="6"/>
      <c r="R51" s="6"/>
      <c r="S51" s="6"/>
      <c r="T51" s="6"/>
      <c r="U51" s="6"/>
      <c r="V51" s="6"/>
      <c r="W51" s="6"/>
    </row>
    <row r="52" spans="2:23" ht="12.75">
      <c r="B52">
        <f>'PK parameters (simulated)'!$E52/'PK PD CMAXMIC'!B$1</f>
        <v>183.45955271686768</v>
      </c>
      <c r="C52">
        <f>'PK parameters (simulated)'!$E52/'PK PD CMAXMIC'!C$1</f>
        <v>91.72977635843384</v>
      </c>
      <c r="D52">
        <f>'PK parameters (simulated)'!$E52/'PK PD CMAXMIC'!D$1</f>
        <v>45.86488817921692</v>
      </c>
      <c r="E52">
        <f>'PK parameters (simulated)'!$E52/'PK PD CMAXMIC'!E$1</f>
        <v>22.93244408960846</v>
      </c>
      <c r="F52">
        <f>'PK parameters (simulated)'!$E52/'PK PD CMAXMIC'!F$1</f>
        <v>11.46622204480423</v>
      </c>
      <c r="G52">
        <f>'PK parameters (simulated)'!$E52/'PK PD CMAXMIC'!G$1</f>
        <v>5.733111022402115</v>
      </c>
      <c r="H52">
        <f>'PK parameters (simulated)'!$E52/'PK PD CMAXMIC'!H$1</f>
        <v>2.8665555112010574</v>
      </c>
      <c r="I52">
        <f>'PK parameters (simulated)'!$E52/'PK PD CMAXMIC'!I$1</f>
        <v>1.4332777556005287</v>
      </c>
      <c r="J52">
        <f>'PK parameters (simulated)'!$E52/'PK PD CMAXMIC'!J$1</f>
        <v>0.7166388778002644</v>
      </c>
      <c r="N52" s="7"/>
      <c r="O52" s="6"/>
      <c r="P52" s="6"/>
      <c r="Q52" s="6"/>
      <c r="R52" s="6"/>
      <c r="S52" s="6"/>
      <c r="T52" s="6"/>
      <c r="U52" s="6"/>
      <c r="V52" s="6"/>
      <c r="W52" s="6"/>
    </row>
    <row r="53" spans="2:23" ht="12.75">
      <c r="B53">
        <f>'PK parameters (simulated)'!$E53/'PK PD CMAXMIC'!B$1</f>
        <v>165.6467760533288</v>
      </c>
      <c r="C53">
        <f>'PK parameters (simulated)'!$E53/'PK PD CMAXMIC'!C$1</f>
        <v>82.8233880266644</v>
      </c>
      <c r="D53">
        <f>'PK parameters (simulated)'!$E53/'PK PD CMAXMIC'!D$1</f>
        <v>41.4116940133322</v>
      </c>
      <c r="E53">
        <f>'PK parameters (simulated)'!$E53/'PK PD CMAXMIC'!E$1</f>
        <v>20.7058470066661</v>
      </c>
      <c r="F53">
        <f>'PK parameters (simulated)'!$E53/'PK PD CMAXMIC'!F$1</f>
        <v>10.35292350333305</v>
      </c>
      <c r="G53">
        <f>'PK parameters (simulated)'!$E53/'PK PD CMAXMIC'!G$1</f>
        <v>5.176461751666525</v>
      </c>
      <c r="H53">
        <f>'PK parameters (simulated)'!$E53/'PK PD CMAXMIC'!H$1</f>
        <v>2.5882308758332626</v>
      </c>
      <c r="I53">
        <f>'PK parameters (simulated)'!$E53/'PK PD CMAXMIC'!I$1</f>
        <v>1.2941154379166313</v>
      </c>
      <c r="J53">
        <f>'PK parameters (simulated)'!$E53/'PK PD CMAXMIC'!J$1</f>
        <v>0.6470577189583157</v>
      </c>
      <c r="N53" s="7"/>
      <c r="O53" s="6"/>
      <c r="P53" s="6"/>
      <c r="Q53" s="6"/>
      <c r="R53" s="6"/>
      <c r="S53" s="6"/>
      <c r="T53" s="6"/>
      <c r="U53" s="6"/>
      <c r="V53" s="6"/>
      <c r="W53" s="6"/>
    </row>
    <row r="54" spans="2:23" ht="12.75">
      <c r="B54">
        <f>'PK parameters (simulated)'!$E54/'PK PD CMAXMIC'!B$1</f>
        <v>137.32998033224482</v>
      </c>
      <c r="C54">
        <f>'PK parameters (simulated)'!$E54/'PK PD CMAXMIC'!C$1</f>
        <v>68.66499016612241</v>
      </c>
      <c r="D54">
        <f>'PK parameters (simulated)'!$E54/'PK PD CMAXMIC'!D$1</f>
        <v>34.332495083061204</v>
      </c>
      <c r="E54">
        <f>'PK parameters (simulated)'!$E54/'PK PD CMAXMIC'!E$1</f>
        <v>17.166247541530602</v>
      </c>
      <c r="F54">
        <f>'PK parameters (simulated)'!$E54/'PK PD CMAXMIC'!F$1</f>
        <v>8.583123770765301</v>
      </c>
      <c r="G54">
        <f>'PK parameters (simulated)'!$E54/'PK PD CMAXMIC'!G$1</f>
        <v>4.2915618853826505</v>
      </c>
      <c r="H54">
        <f>'PK parameters (simulated)'!$E54/'PK PD CMAXMIC'!H$1</f>
        <v>2.1457809426913252</v>
      </c>
      <c r="I54">
        <f>'PK parameters (simulated)'!$E54/'PK PD CMAXMIC'!I$1</f>
        <v>1.0728904713456626</v>
      </c>
      <c r="J54">
        <f>'PK parameters (simulated)'!$E54/'PK PD CMAXMIC'!J$1</f>
        <v>0.5364452356728313</v>
      </c>
      <c r="N54" s="7"/>
      <c r="O54" s="6"/>
      <c r="P54" s="6"/>
      <c r="Q54" s="6"/>
      <c r="R54" s="6"/>
      <c r="S54" s="6"/>
      <c r="T54" s="6"/>
      <c r="U54" s="6"/>
      <c r="V54" s="6"/>
      <c r="W54" s="6"/>
    </row>
    <row r="55" spans="2:23" ht="12.75">
      <c r="B55">
        <f>'PK parameters (simulated)'!$E55/'PK PD CMAXMIC'!B$1</f>
        <v>211.34297822342174</v>
      </c>
      <c r="C55">
        <f>'PK parameters (simulated)'!$E55/'PK PD CMAXMIC'!C$1</f>
        <v>105.67148911171087</v>
      </c>
      <c r="D55">
        <f>'PK parameters (simulated)'!$E55/'PK PD CMAXMIC'!D$1</f>
        <v>52.835744555855435</v>
      </c>
      <c r="E55">
        <f>'PK parameters (simulated)'!$E55/'PK PD CMAXMIC'!E$1</f>
        <v>26.417872277927717</v>
      </c>
      <c r="F55">
        <f>'PK parameters (simulated)'!$E55/'PK PD CMAXMIC'!F$1</f>
        <v>13.208936138963859</v>
      </c>
      <c r="G55">
        <f>'PK parameters (simulated)'!$E55/'PK PD CMAXMIC'!G$1</f>
        <v>6.604468069481929</v>
      </c>
      <c r="H55">
        <f>'PK parameters (simulated)'!$E55/'PK PD CMAXMIC'!H$1</f>
        <v>3.3022340347409647</v>
      </c>
      <c r="I55">
        <f>'PK parameters (simulated)'!$E55/'PK PD CMAXMIC'!I$1</f>
        <v>1.6511170173704823</v>
      </c>
      <c r="J55">
        <f>'PK parameters (simulated)'!$E55/'PK PD CMAXMIC'!J$1</f>
        <v>0.8255585086852412</v>
      </c>
      <c r="N55" s="7"/>
      <c r="O55" s="6"/>
      <c r="P55" s="6"/>
      <c r="Q55" s="6"/>
      <c r="R55" s="6"/>
      <c r="S55" s="6"/>
      <c r="T55" s="6"/>
      <c r="U55" s="6"/>
      <c r="V55" s="6"/>
      <c r="W55" s="6"/>
    </row>
    <row r="56" spans="2:23" ht="12.75">
      <c r="B56">
        <f>'PK parameters (simulated)'!$E56/'PK PD CMAXMIC'!B$1</f>
        <v>219.9930450423311</v>
      </c>
      <c r="C56">
        <f>'PK parameters (simulated)'!$E56/'PK PD CMAXMIC'!C$1</f>
        <v>109.99652252116555</v>
      </c>
      <c r="D56">
        <f>'PK parameters (simulated)'!$E56/'PK PD CMAXMIC'!D$1</f>
        <v>54.99826126058277</v>
      </c>
      <c r="E56">
        <f>'PK parameters (simulated)'!$E56/'PK PD CMAXMIC'!E$1</f>
        <v>27.499130630291386</v>
      </c>
      <c r="F56">
        <f>'PK parameters (simulated)'!$E56/'PK PD CMAXMIC'!F$1</f>
        <v>13.749565315145693</v>
      </c>
      <c r="G56">
        <f>'PK parameters (simulated)'!$E56/'PK PD CMAXMIC'!G$1</f>
        <v>6.874782657572847</v>
      </c>
      <c r="H56">
        <f>'PK parameters (simulated)'!$E56/'PK PD CMAXMIC'!H$1</f>
        <v>3.4373913287864233</v>
      </c>
      <c r="I56">
        <f>'PK parameters (simulated)'!$E56/'PK PD CMAXMIC'!I$1</f>
        <v>1.7186956643932116</v>
      </c>
      <c r="J56">
        <f>'PK parameters (simulated)'!$E56/'PK PD CMAXMIC'!J$1</f>
        <v>0.8593478321966058</v>
      </c>
      <c r="N56" s="7"/>
      <c r="O56" s="6"/>
      <c r="P56" s="6"/>
      <c r="Q56" s="6"/>
      <c r="R56" s="6"/>
      <c r="S56" s="6"/>
      <c r="T56" s="6"/>
      <c r="U56" s="6"/>
      <c r="V56" s="6"/>
      <c r="W56" s="6"/>
    </row>
    <row r="57" spans="2:23" ht="12.75">
      <c r="B57">
        <f>'PK parameters (simulated)'!$E57/'PK PD CMAXMIC'!B$1</f>
        <v>173.30281497481442</v>
      </c>
      <c r="C57">
        <f>'PK parameters (simulated)'!$E57/'PK PD CMAXMIC'!C$1</f>
        <v>86.65140748740721</v>
      </c>
      <c r="D57">
        <f>'PK parameters (simulated)'!$E57/'PK PD CMAXMIC'!D$1</f>
        <v>43.325703743703606</v>
      </c>
      <c r="E57">
        <f>'PK parameters (simulated)'!$E57/'PK PD CMAXMIC'!E$1</f>
        <v>21.662851871851803</v>
      </c>
      <c r="F57">
        <f>'PK parameters (simulated)'!$E57/'PK PD CMAXMIC'!F$1</f>
        <v>10.831425935925902</v>
      </c>
      <c r="G57">
        <f>'PK parameters (simulated)'!$E57/'PK PD CMAXMIC'!G$1</f>
        <v>5.415712967962951</v>
      </c>
      <c r="H57">
        <f>'PK parameters (simulated)'!$E57/'PK PD CMAXMIC'!H$1</f>
        <v>2.7078564839814754</v>
      </c>
      <c r="I57">
        <f>'PK parameters (simulated)'!$E57/'PK PD CMAXMIC'!I$1</f>
        <v>1.3539282419907377</v>
      </c>
      <c r="J57">
        <f>'PK parameters (simulated)'!$E57/'PK PD CMAXMIC'!J$1</f>
        <v>0.6769641209953688</v>
      </c>
      <c r="N57" s="7"/>
      <c r="O57" s="6"/>
      <c r="P57" s="6"/>
      <c r="Q57" s="6"/>
      <c r="R57" s="6"/>
      <c r="S57" s="6"/>
      <c r="T57" s="6"/>
      <c r="U57" s="6"/>
      <c r="V57" s="6"/>
      <c r="W57" s="6"/>
    </row>
    <row r="58" spans="2:23" ht="12.75">
      <c r="B58">
        <f>'PK parameters (simulated)'!$E58/'PK PD CMAXMIC'!B$1</f>
        <v>243.95583540735342</v>
      </c>
      <c r="C58">
        <f>'PK parameters (simulated)'!$E58/'PK PD CMAXMIC'!C$1</f>
        <v>121.97791770367671</v>
      </c>
      <c r="D58">
        <f>'PK parameters (simulated)'!$E58/'PK PD CMAXMIC'!D$1</f>
        <v>60.988958851838355</v>
      </c>
      <c r="E58">
        <f>'PK parameters (simulated)'!$E58/'PK PD CMAXMIC'!E$1</f>
        <v>30.494479425919177</v>
      </c>
      <c r="F58">
        <f>'PK parameters (simulated)'!$E58/'PK PD CMAXMIC'!F$1</f>
        <v>15.247239712959589</v>
      </c>
      <c r="G58">
        <f>'PK parameters (simulated)'!$E58/'PK PD CMAXMIC'!G$1</f>
        <v>7.623619856479794</v>
      </c>
      <c r="H58">
        <f>'PK parameters (simulated)'!$E58/'PK PD CMAXMIC'!H$1</f>
        <v>3.811809928239897</v>
      </c>
      <c r="I58">
        <f>'PK parameters (simulated)'!$E58/'PK PD CMAXMIC'!I$1</f>
        <v>1.9059049641199486</v>
      </c>
      <c r="J58">
        <f>'PK parameters (simulated)'!$E58/'PK PD CMAXMIC'!J$1</f>
        <v>0.9529524820599743</v>
      </c>
      <c r="N58" s="7"/>
      <c r="O58" s="6"/>
      <c r="P58" s="6"/>
      <c r="Q58" s="6"/>
      <c r="R58" s="6"/>
      <c r="S58" s="6"/>
      <c r="T58" s="6"/>
      <c r="U58" s="6"/>
      <c r="V58" s="6"/>
      <c r="W58" s="6"/>
    </row>
    <row r="59" spans="2:23" ht="12.75">
      <c r="B59">
        <f>'PK parameters (simulated)'!$E59/'PK PD CMAXMIC'!B$1</f>
        <v>206.37264518926673</v>
      </c>
      <c r="C59">
        <f>'PK parameters (simulated)'!$E59/'PK PD CMAXMIC'!C$1</f>
        <v>103.18632259463337</v>
      </c>
      <c r="D59">
        <f>'PK parameters (simulated)'!$E59/'PK PD CMAXMIC'!D$1</f>
        <v>51.59316129731668</v>
      </c>
      <c r="E59">
        <f>'PK parameters (simulated)'!$E59/'PK PD CMAXMIC'!E$1</f>
        <v>25.79658064865834</v>
      </c>
      <c r="F59">
        <f>'PK parameters (simulated)'!$E59/'PK PD CMAXMIC'!F$1</f>
        <v>12.89829032432917</v>
      </c>
      <c r="G59">
        <f>'PK parameters (simulated)'!$E59/'PK PD CMAXMIC'!G$1</f>
        <v>6.449145162164585</v>
      </c>
      <c r="H59">
        <f>'PK parameters (simulated)'!$E59/'PK PD CMAXMIC'!H$1</f>
        <v>3.2245725810822927</v>
      </c>
      <c r="I59">
        <f>'PK parameters (simulated)'!$E59/'PK PD CMAXMIC'!I$1</f>
        <v>1.6122862905411464</v>
      </c>
      <c r="J59">
        <f>'PK parameters (simulated)'!$E59/'PK PD CMAXMIC'!J$1</f>
        <v>0.8061431452705732</v>
      </c>
      <c r="N59" s="7"/>
      <c r="O59" s="6"/>
      <c r="P59" s="6"/>
      <c r="Q59" s="6"/>
      <c r="R59" s="6"/>
      <c r="S59" s="6"/>
      <c r="T59" s="6"/>
      <c r="U59" s="6"/>
      <c r="V59" s="6"/>
      <c r="W59" s="6"/>
    </row>
    <row r="60" spans="2:23" ht="12.75">
      <c r="B60">
        <f>'PK parameters (simulated)'!$E60/'PK PD CMAXMIC'!B$1</f>
        <v>169.26939710954073</v>
      </c>
      <c r="C60">
        <f>'PK parameters (simulated)'!$E60/'PK PD CMAXMIC'!C$1</f>
        <v>84.63469855477037</v>
      </c>
      <c r="D60">
        <f>'PK parameters (simulated)'!$E60/'PK PD CMAXMIC'!D$1</f>
        <v>42.31734927738518</v>
      </c>
      <c r="E60">
        <f>'PK parameters (simulated)'!$E60/'PK PD CMAXMIC'!E$1</f>
        <v>21.15867463869259</v>
      </c>
      <c r="F60">
        <f>'PK parameters (simulated)'!$E60/'PK PD CMAXMIC'!F$1</f>
        <v>10.579337319346296</v>
      </c>
      <c r="G60">
        <f>'PK parameters (simulated)'!$E60/'PK PD CMAXMIC'!G$1</f>
        <v>5.289668659673148</v>
      </c>
      <c r="H60">
        <f>'PK parameters (simulated)'!$E60/'PK PD CMAXMIC'!H$1</f>
        <v>2.644834329836574</v>
      </c>
      <c r="I60">
        <f>'PK parameters (simulated)'!$E60/'PK PD CMAXMIC'!I$1</f>
        <v>1.322417164918287</v>
      </c>
      <c r="J60">
        <f>'PK parameters (simulated)'!$E60/'PK PD CMAXMIC'!J$1</f>
        <v>0.6612085824591435</v>
      </c>
      <c r="N60" s="7"/>
      <c r="O60" s="6"/>
      <c r="P60" s="6"/>
      <c r="Q60" s="6"/>
      <c r="R60" s="6"/>
      <c r="S60" s="6"/>
      <c r="T60" s="6"/>
      <c r="U60" s="6"/>
      <c r="V60" s="6"/>
      <c r="W60" s="6"/>
    </row>
    <row r="61" spans="2:23" ht="12.75">
      <c r="B61">
        <f>'PK parameters (simulated)'!$E61/'PK PD CMAXMIC'!B$1</f>
        <v>180.7299212929845</v>
      </c>
      <c r="C61">
        <f>'PK parameters (simulated)'!$E61/'PK PD CMAXMIC'!C$1</f>
        <v>90.36496064649225</v>
      </c>
      <c r="D61">
        <f>'PK parameters (simulated)'!$E61/'PK PD CMAXMIC'!D$1</f>
        <v>45.182480323246125</v>
      </c>
      <c r="E61">
        <f>'PK parameters (simulated)'!$E61/'PK PD CMAXMIC'!E$1</f>
        <v>22.591240161623062</v>
      </c>
      <c r="F61">
        <f>'PK parameters (simulated)'!$E61/'PK PD CMAXMIC'!F$1</f>
        <v>11.295620080811531</v>
      </c>
      <c r="G61">
        <f>'PK parameters (simulated)'!$E61/'PK PD CMAXMIC'!G$1</f>
        <v>5.647810040405766</v>
      </c>
      <c r="H61">
        <f>'PK parameters (simulated)'!$E61/'PK PD CMAXMIC'!H$1</f>
        <v>2.823905020202883</v>
      </c>
      <c r="I61">
        <f>'PK parameters (simulated)'!$E61/'PK PD CMAXMIC'!I$1</f>
        <v>1.4119525101014414</v>
      </c>
      <c r="J61">
        <f>'PK parameters (simulated)'!$E61/'PK PD CMAXMIC'!J$1</f>
        <v>0.7059762550507207</v>
      </c>
      <c r="N61" s="7"/>
      <c r="O61" s="6"/>
      <c r="P61" s="6"/>
      <c r="Q61" s="6"/>
      <c r="R61" s="6"/>
      <c r="S61" s="6"/>
      <c r="T61" s="6"/>
      <c r="U61" s="6"/>
      <c r="V61" s="6"/>
      <c r="W61" s="6"/>
    </row>
    <row r="62" spans="2:23" ht="12.75">
      <c r="B62">
        <f>'PK parameters (simulated)'!$E62/'PK PD CMAXMIC'!B$1</f>
        <v>230.81104594829733</v>
      </c>
      <c r="C62">
        <f>'PK parameters (simulated)'!$E62/'PK PD CMAXMIC'!C$1</f>
        <v>115.40552297414867</v>
      </c>
      <c r="D62">
        <f>'PK parameters (simulated)'!$E62/'PK PD CMAXMIC'!D$1</f>
        <v>57.70276148707433</v>
      </c>
      <c r="E62">
        <f>'PK parameters (simulated)'!$E62/'PK PD CMAXMIC'!E$1</f>
        <v>28.851380743537167</v>
      </c>
      <c r="F62">
        <f>'PK parameters (simulated)'!$E62/'PK PD CMAXMIC'!F$1</f>
        <v>14.425690371768583</v>
      </c>
      <c r="G62">
        <f>'PK parameters (simulated)'!$E62/'PK PD CMAXMIC'!G$1</f>
        <v>7.212845185884292</v>
      </c>
      <c r="H62">
        <f>'PK parameters (simulated)'!$E62/'PK PD CMAXMIC'!H$1</f>
        <v>3.606422592942146</v>
      </c>
      <c r="I62">
        <f>'PK parameters (simulated)'!$E62/'PK PD CMAXMIC'!I$1</f>
        <v>1.803211296471073</v>
      </c>
      <c r="J62">
        <f>'PK parameters (simulated)'!$E62/'PK PD CMAXMIC'!J$1</f>
        <v>0.9016056482355365</v>
      </c>
      <c r="N62" s="7"/>
      <c r="O62" s="6"/>
      <c r="P62" s="6"/>
      <c r="Q62" s="6"/>
      <c r="R62" s="6"/>
      <c r="S62" s="6"/>
      <c r="T62" s="6"/>
      <c r="U62" s="6"/>
      <c r="V62" s="6"/>
      <c r="W62" s="6"/>
    </row>
    <row r="63" spans="2:23" ht="12.75">
      <c r="B63">
        <f>'PK parameters (simulated)'!$E63/'PK PD CMAXMIC'!B$1</f>
        <v>248.4914836071508</v>
      </c>
      <c r="C63">
        <f>'PK parameters (simulated)'!$E63/'PK PD CMAXMIC'!C$1</f>
        <v>124.2457418035754</v>
      </c>
      <c r="D63">
        <f>'PK parameters (simulated)'!$E63/'PK PD CMAXMIC'!D$1</f>
        <v>62.1228709017877</v>
      </c>
      <c r="E63">
        <f>'PK parameters (simulated)'!$E63/'PK PD CMAXMIC'!E$1</f>
        <v>31.06143545089385</v>
      </c>
      <c r="F63">
        <f>'PK parameters (simulated)'!$E63/'PK PD CMAXMIC'!F$1</f>
        <v>15.530717725446925</v>
      </c>
      <c r="G63">
        <f>'PK parameters (simulated)'!$E63/'PK PD CMAXMIC'!G$1</f>
        <v>7.765358862723462</v>
      </c>
      <c r="H63">
        <f>'PK parameters (simulated)'!$E63/'PK PD CMAXMIC'!H$1</f>
        <v>3.882679431361731</v>
      </c>
      <c r="I63">
        <f>'PK parameters (simulated)'!$E63/'PK PD CMAXMIC'!I$1</f>
        <v>1.9413397156808656</v>
      </c>
      <c r="J63">
        <f>'PK parameters (simulated)'!$E63/'PK PD CMAXMIC'!J$1</f>
        <v>0.9706698578404328</v>
      </c>
      <c r="N63" s="7"/>
      <c r="O63" s="6"/>
      <c r="P63" s="6"/>
      <c r="Q63" s="6"/>
      <c r="R63" s="6"/>
      <c r="S63" s="6"/>
      <c r="T63" s="6"/>
      <c r="U63" s="6"/>
      <c r="V63" s="6"/>
      <c r="W63" s="6"/>
    </row>
    <row r="64" spans="2:23" ht="12.75">
      <c r="B64">
        <f>'PK parameters (simulated)'!$E64/'PK PD CMAXMIC'!B$1</f>
        <v>188.1288104871453</v>
      </c>
      <c r="C64">
        <f>'PK parameters (simulated)'!$E64/'PK PD CMAXMIC'!C$1</f>
        <v>94.06440524357265</v>
      </c>
      <c r="D64">
        <f>'PK parameters (simulated)'!$E64/'PK PD CMAXMIC'!D$1</f>
        <v>47.032202621786325</v>
      </c>
      <c r="E64">
        <f>'PK parameters (simulated)'!$E64/'PK PD CMAXMIC'!E$1</f>
        <v>23.516101310893163</v>
      </c>
      <c r="F64">
        <f>'PK parameters (simulated)'!$E64/'PK PD CMAXMIC'!F$1</f>
        <v>11.758050655446581</v>
      </c>
      <c r="G64">
        <f>'PK parameters (simulated)'!$E64/'PK PD CMAXMIC'!G$1</f>
        <v>5.879025327723291</v>
      </c>
      <c r="H64">
        <f>'PK parameters (simulated)'!$E64/'PK PD CMAXMIC'!H$1</f>
        <v>2.9395126638616453</v>
      </c>
      <c r="I64">
        <f>'PK parameters (simulated)'!$E64/'PK PD CMAXMIC'!I$1</f>
        <v>1.4697563319308227</v>
      </c>
      <c r="J64">
        <f>'PK parameters (simulated)'!$E64/'PK PD CMAXMIC'!J$1</f>
        <v>0.7348781659654113</v>
      </c>
      <c r="N64" s="7"/>
      <c r="O64" s="6"/>
      <c r="P64" s="6"/>
      <c r="Q64" s="6"/>
      <c r="R64" s="6"/>
      <c r="S64" s="6"/>
      <c r="T64" s="6"/>
      <c r="U64" s="6"/>
      <c r="V64" s="6"/>
      <c r="W64" s="6"/>
    </row>
    <row r="65" spans="2:23" ht="12.75">
      <c r="B65">
        <f>'PK parameters (simulated)'!$E65/'PK PD CMAXMIC'!B$1</f>
        <v>232.43373711640137</v>
      </c>
      <c r="C65">
        <f>'PK parameters (simulated)'!$E65/'PK PD CMAXMIC'!C$1</f>
        <v>116.21686855820069</v>
      </c>
      <c r="D65">
        <f>'PK parameters (simulated)'!$E65/'PK PD CMAXMIC'!D$1</f>
        <v>58.108434279100344</v>
      </c>
      <c r="E65">
        <f>'PK parameters (simulated)'!$E65/'PK PD CMAXMIC'!E$1</f>
        <v>29.054217139550172</v>
      </c>
      <c r="F65">
        <f>'PK parameters (simulated)'!$E65/'PK PD CMAXMIC'!F$1</f>
        <v>14.527108569775086</v>
      </c>
      <c r="G65">
        <f>'PK parameters (simulated)'!$E65/'PK PD CMAXMIC'!G$1</f>
        <v>7.263554284887543</v>
      </c>
      <c r="H65">
        <f>'PK parameters (simulated)'!$E65/'PK PD CMAXMIC'!H$1</f>
        <v>3.6317771424437715</v>
      </c>
      <c r="I65">
        <f>'PK parameters (simulated)'!$E65/'PK PD CMAXMIC'!I$1</f>
        <v>1.8158885712218857</v>
      </c>
      <c r="J65">
        <f>'PK parameters (simulated)'!$E65/'PK PD CMAXMIC'!J$1</f>
        <v>0.9079442856109429</v>
      </c>
      <c r="N65" s="7"/>
      <c r="O65" s="6"/>
      <c r="P65" s="6"/>
      <c r="Q65" s="6"/>
      <c r="R65" s="6"/>
      <c r="S65" s="6"/>
      <c r="T65" s="6"/>
      <c r="U65" s="6"/>
      <c r="V65" s="6"/>
      <c r="W65" s="6"/>
    </row>
    <row r="66" spans="2:23" ht="12.75">
      <c r="B66">
        <f>'PK parameters (simulated)'!$E66/'PK PD CMAXMIC'!B$1</f>
        <v>174.2936699496112</v>
      </c>
      <c r="C66">
        <f>'PK parameters (simulated)'!$E66/'PK PD CMAXMIC'!C$1</f>
        <v>87.1468349748056</v>
      </c>
      <c r="D66">
        <f>'PK parameters (simulated)'!$E66/'PK PD CMAXMIC'!D$1</f>
        <v>43.5734174874028</v>
      </c>
      <c r="E66">
        <f>'PK parameters (simulated)'!$E66/'PK PD CMAXMIC'!E$1</f>
        <v>21.7867087437014</v>
      </c>
      <c r="F66">
        <f>'PK parameters (simulated)'!$E66/'PK PD CMAXMIC'!F$1</f>
        <v>10.8933543718507</v>
      </c>
      <c r="G66">
        <f>'PK parameters (simulated)'!$E66/'PK PD CMAXMIC'!G$1</f>
        <v>5.44667718592535</v>
      </c>
      <c r="H66">
        <f>'PK parameters (simulated)'!$E66/'PK PD CMAXMIC'!H$1</f>
        <v>2.723338592962675</v>
      </c>
      <c r="I66">
        <f>'PK parameters (simulated)'!$E66/'PK PD CMAXMIC'!I$1</f>
        <v>1.3616692964813375</v>
      </c>
      <c r="J66">
        <f>'PK parameters (simulated)'!$E66/'PK PD CMAXMIC'!J$1</f>
        <v>0.6808346482406687</v>
      </c>
      <c r="N66" s="7"/>
      <c r="O66" s="6"/>
      <c r="P66" s="6"/>
      <c r="Q66" s="6"/>
      <c r="R66" s="6"/>
      <c r="S66" s="6"/>
      <c r="T66" s="6"/>
      <c r="U66" s="6"/>
      <c r="V66" s="6"/>
      <c r="W66" s="6"/>
    </row>
    <row r="67" spans="2:23" ht="12.75">
      <c r="B67">
        <f>'PK parameters (simulated)'!$E67/'PK PD CMAXMIC'!B$1</f>
        <v>154.13928565395207</v>
      </c>
      <c r="C67">
        <f>'PK parameters (simulated)'!$E67/'PK PD CMAXMIC'!C$1</f>
        <v>77.06964282697604</v>
      </c>
      <c r="D67">
        <f>'PK parameters (simulated)'!$E67/'PK PD CMAXMIC'!D$1</f>
        <v>38.53482141348802</v>
      </c>
      <c r="E67">
        <f>'PK parameters (simulated)'!$E67/'PK PD CMAXMIC'!E$1</f>
        <v>19.26741070674401</v>
      </c>
      <c r="F67">
        <f>'PK parameters (simulated)'!$E67/'PK PD CMAXMIC'!F$1</f>
        <v>9.633705353372005</v>
      </c>
      <c r="G67">
        <f>'PK parameters (simulated)'!$E67/'PK PD CMAXMIC'!G$1</f>
        <v>4.816852676686002</v>
      </c>
      <c r="H67">
        <f>'PK parameters (simulated)'!$E67/'PK PD CMAXMIC'!H$1</f>
        <v>2.408426338343001</v>
      </c>
      <c r="I67">
        <f>'PK parameters (simulated)'!$E67/'PK PD CMAXMIC'!I$1</f>
        <v>1.2042131691715006</v>
      </c>
      <c r="J67">
        <f>'PK parameters (simulated)'!$E67/'PK PD CMAXMIC'!J$1</f>
        <v>0.6021065845857503</v>
      </c>
      <c r="N67" s="7"/>
      <c r="O67" s="6"/>
      <c r="P67" s="6"/>
      <c r="Q67" s="6"/>
      <c r="R67" s="6"/>
      <c r="S67" s="6"/>
      <c r="T67" s="6"/>
      <c r="U67" s="6"/>
      <c r="V67" s="6"/>
      <c r="W67" s="6"/>
    </row>
    <row r="68" spans="2:23" ht="12.75">
      <c r="B68">
        <f>'PK parameters (simulated)'!$E68/'PK PD CMAXMIC'!B$1</f>
        <v>166.2446833831546</v>
      </c>
      <c r="C68">
        <f>'PK parameters (simulated)'!$E68/'PK PD CMAXMIC'!C$1</f>
        <v>83.1223416915773</v>
      </c>
      <c r="D68">
        <f>'PK parameters (simulated)'!$E68/'PK PD CMAXMIC'!D$1</f>
        <v>41.56117084578865</v>
      </c>
      <c r="E68">
        <f>'PK parameters (simulated)'!$E68/'PK PD CMAXMIC'!E$1</f>
        <v>20.780585422894326</v>
      </c>
      <c r="F68">
        <f>'PK parameters (simulated)'!$E68/'PK PD CMAXMIC'!F$1</f>
        <v>10.390292711447163</v>
      </c>
      <c r="G68">
        <f>'PK parameters (simulated)'!$E68/'PK PD CMAXMIC'!G$1</f>
        <v>5.1951463557235815</v>
      </c>
      <c r="H68">
        <f>'PK parameters (simulated)'!$E68/'PK PD CMAXMIC'!H$1</f>
        <v>2.5975731778617908</v>
      </c>
      <c r="I68">
        <f>'PK parameters (simulated)'!$E68/'PK PD CMAXMIC'!I$1</f>
        <v>1.2987865889308954</v>
      </c>
      <c r="J68">
        <f>'PK parameters (simulated)'!$E68/'PK PD CMAXMIC'!J$1</f>
        <v>0.6493932944654477</v>
      </c>
      <c r="N68" s="7"/>
      <c r="O68" s="6"/>
      <c r="P68" s="6"/>
      <c r="Q68" s="6"/>
      <c r="R68" s="6"/>
      <c r="S68" s="6"/>
      <c r="T68" s="6"/>
      <c r="U68" s="6"/>
      <c r="V68" s="6"/>
      <c r="W68" s="6"/>
    </row>
    <row r="69" spans="2:23" ht="12.75">
      <c r="B69">
        <f>'PK parameters (simulated)'!$E69/'PK PD CMAXMIC'!B$1</f>
        <v>138.63654535518623</v>
      </c>
      <c r="C69">
        <f>'PK parameters (simulated)'!$E69/'PK PD CMAXMIC'!C$1</f>
        <v>69.31827267759311</v>
      </c>
      <c r="D69">
        <f>'PK parameters (simulated)'!$E69/'PK PD CMAXMIC'!D$1</f>
        <v>34.65913633879656</v>
      </c>
      <c r="E69">
        <f>'PK parameters (simulated)'!$E69/'PK PD CMAXMIC'!E$1</f>
        <v>17.32956816939828</v>
      </c>
      <c r="F69">
        <f>'PK parameters (simulated)'!$E69/'PK PD CMAXMIC'!F$1</f>
        <v>8.66478408469914</v>
      </c>
      <c r="G69">
        <f>'PK parameters (simulated)'!$E69/'PK PD CMAXMIC'!G$1</f>
        <v>4.33239204234957</v>
      </c>
      <c r="H69">
        <f>'PK parameters (simulated)'!$E69/'PK PD CMAXMIC'!H$1</f>
        <v>2.166196021174785</v>
      </c>
      <c r="I69">
        <f>'PK parameters (simulated)'!$E69/'PK PD CMAXMIC'!I$1</f>
        <v>1.0830980105873924</v>
      </c>
      <c r="J69">
        <f>'PK parameters (simulated)'!$E69/'PK PD CMAXMIC'!J$1</f>
        <v>0.5415490052936962</v>
      </c>
      <c r="N69" s="7"/>
      <c r="O69" s="6"/>
      <c r="P69" s="6"/>
      <c r="Q69" s="6"/>
      <c r="R69" s="6"/>
      <c r="S69" s="6"/>
      <c r="T69" s="6"/>
      <c r="U69" s="6"/>
      <c r="V69" s="6"/>
      <c r="W69" s="6"/>
    </row>
    <row r="70" spans="2:23" ht="12.75">
      <c r="B70">
        <f>'PK parameters (simulated)'!$E70/'PK PD CMAXMIC'!B$1</f>
        <v>197.18511477831024</v>
      </c>
      <c r="C70">
        <f>'PK parameters (simulated)'!$E70/'PK PD CMAXMIC'!C$1</f>
        <v>98.59255738915512</v>
      </c>
      <c r="D70">
        <f>'PK parameters (simulated)'!$E70/'PK PD CMAXMIC'!D$1</f>
        <v>49.29627869457756</v>
      </c>
      <c r="E70">
        <f>'PK parameters (simulated)'!$E70/'PK PD CMAXMIC'!E$1</f>
        <v>24.64813934728878</v>
      </c>
      <c r="F70">
        <f>'PK parameters (simulated)'!$E70/'PK PD CMAXMIC'!F$1</f>
        <v>12.32406967364439</v>
      </c>
      <c r="G70">
        <f>'PK parameters (simulated)'!$E70/'PK PD CMAXMIC'!G$1</f>
        <v>6.162034836822195</v>
      </c>
      <c r="H70">
        <f>'PK parameters (simulated)'!$E70/'PK PD CMAXMIC'!H$1</f>
        <v>3.0810174184110974</v>
      </c>
      <c r="I70">
        <f>'PK parameters (simulated)'!$E70/'PK PD CMAXMIC'!I$1</f>
        <v>1.5405087092055487</v>
      </c>
      <c r="J70">
        <f>'PK parameters (simulated)'!$E70/'PK PD CMAXMIC'!J$1</f>
        <v>0.7702543546027744</v>
      </c>
      <c r="N70" s="7"/>
      <c r="O70" s="6"/>
      <c r="P70" s="6"/>
      <c r="Q70" s="6"/>
      <c r="R70" s="6"/>
      <c r="S70" s="6"/>
      <c r="T70" s="6"/>
      <c r="U70" s="6"/>
      <c r="V70" s="6"/>
      <c r="W70" s="6"/>
    </row>
    <row r="71" spans="2:23" ht="12.75">
      <c r="B71">
        <f>'PK parameters (simulated)'!$E71/'PK PD CMAXMIC'!B$1</f>
        <v>208.26313510454315</v>
      </c>
      <c r="C71">
        <f>'PK parameters (simulated)'!$E71/'PK PD CMAXMIC'!C$1</f>
        <v>104.13156755227158</v>
      </c>
      <c r="D71">
        <f>'PK parameters (simulated)'!$E71/'PK PD CMAXMIC'!D$1</f>
        <v>52.06578377613579</v>
      </c>
      <c r="E71">
        <f>'PK parameters (simulated)'!$E71/'PK PD CMAXMIC'!E$1</f>
        <v>26.032891888067894</v>
      </c>
      <c r="F71">
        <f>'PK parameters (simulated)'!$E71/'PK PD CMAXMIC'!F$1</f>
        <v>13.016445944033947</v>
      </c>
      <c r="G71">
        <f>'PK parameters (simulated)'!$E71/'PK PD CMAXMIC'!G$1</f>
        <v>6.5082229720169735</v>
      </c>
      <c r="H71">
        <f>'PK parameters (simulated)'!$E71/'PK PD CMAXMIC'!H$1</f>
        <v>3.2541114860084868</v>
      </c>
      <c r="I71">
        <f>'PK parameters (simulated)'!$E71/'PK PD CMAXMIC'!I$1</f>
        <v>1.6270557430042434</v>
      </c>
      <c r="J71">
        <f>'PK parameters (simulated)'!$E71/'PK PD CMAXMIC'!J$1</f>
        <v>0.8135278715021217</v>
      </c>
      <c r="N71" s="7"/>
      <c r="O71" s="6"/>
      <c r="P71" s="6"/>
      <c r="Q71" s="6"/>
      <c r="R71" s="6"/>
      <c r="S71" s="6"/>
      <c r="T71" s="6"/>
      <c r="U71" s="6"/>
      <c r="V71" s="6"/>
      <c r="W71" s="6"/>
    </row>
    <row r="72" spans="2:23" ht="12.75">
      <c r="B72">
        <f>'PK parameters (simulated)'!$E72/'PK PD CMAXMIC'!B$1</f>
        <v>152.5611948701326</v>
      </c>
      <c r="C72">
        <f>'PK parameters (simulated)'!$E72/'PK PD CMAXMIC'!C$1</f>
        <v>76.2805974350663</v>
      </c>
      <c r="D72">
        <f>'PK parameters (simulated)'!$E72/'PK PD CMAXMIC'!D$1</f>
        <v>38.14029871753315</v>
      </c>
      <c r="E72">
        <f>'PK parameters (simulated)'!$E72/'PK PD CMAXMIC'!E$1</f>
        <v>19.070149358766574</v>
      </c>
      <c r="F72">
        <f>'PK parameters (simulated)'!$E72/'PK PD CMAXMIC'!F$1</f>
        <v>9.535074679383287</v>
      </c>
      <c r="G72">
        <f>'PK parameters (simulated)'!$E72/'PK PD CMAXMIC'!G$1</f>
        <v>4.767537339691644</v>
      </c>
      <c r="H72">
        <f>'PK parameters (simulated)'!$E72/'PK PD CMAXMIC'!H$1</f>
        <v>2.383768669845822</v>
      </c>
      <c r="I72">
        <f>'PK parameters (simulated)'!$E72/'PK PD CMAXMIC'!I$1</f>
        <v>1.191884334922911</v>
      </c>
      <c r="J72">
        <f>'PK parameters (simulated)'!$E72/'PK PD CMAXMIC'!J$1</f>
        <v>0.5959421674614555</v>
      </c>
      <c r="N72" s="7"/>
      <c r="O72" s="6"/>
      <c r="P72" s="6"/>
      <c r="Q72" s="6"/>
      <c r="R72" s="6"/>
      <c r="S72" s="6"/>
      <c r="T72" s="6"/>
      <c r="U72" s="6"/>
      <c r="V72" s="6"/>
      <c r="W72" s="6"/>
    </row>
    <row r="73" spans="2:23" ht="12.75">
      <c r="B73">
        <f>'PK parameters (simulated)'!$E73/'PK PD CMAXMIC'!B$1</f>
        <v>192.9869484485972</v>
      </c>
      <c r="C73">
        <f>'PK parameters (simulated)'!$E73/'PK PD CMAXMIC'!C$1</f>
        <v>96.4934742242986</v>
      </c>
      <c r="D73">
        <f>'PK parameters (simulated)'!$E73/'PK PD CMAXMIC'!D$1</f>
        <v>48.2467371121493</v>
      </c>
      <c r="E73">
        <f>'PK parameters (simulated)'!$E73/'PK PD CMAXMIC'!E$1</f>
        <v>24.12336855607465</v>
      </c>
      <c r="F73">
        <f>'PK parameters (simulated)'!$E73/'PK PD CMAXMIC'!F$1</f>
        <v>12.061684278037324</v>
      </c>
      <c r="G73">
        <f>'PK parameters (simulated)'!$E73/'PK PD CMAXMIC'!G$1</f>
        <v>6.030842139018662</v>
      </c>
      <c r="H73">
        <f>'PK parameters (simulated)'!$E73/'PK PD CMAXMIC'!H$1</f>
        <v>3.015421069509331</v>
      </c>
      <c r="I73">
        <f>'PK parameters (simulated)'!$E73/'PK PD CMAXMIC'!I$1</f>
        <v>1.5077105347546655</v>
      </c>
      <c r="J73">
        <f>'PK parameters (simulated)'!$E73/'PK PD CMAXMIC'!J$1</f>
        <v>0.7538552673773328</v>
      </c>
      <c r="N73" s="7"/>
      <c r="O73" s="6"/>
      <c r="P73" s="6"/>
      <c r="Q73" s="6"/>
      <c r="R73" s="6"/>
      <c r="S73" s="6"/>
      <c r="T73" s="6"/>
      <c r="U73" s="6"/>
      <c r="V73" s="6"/>
      <c r="W73" s="6"/>
    </row>
    <row r="74" spans="2:23" ht="12.75">
      <c r="B74">
        <f>'PK parameters (simulated)'!$E74/'PK PD CMAXMIC'!B$1</f>
        <v>202.04831284196908</v>
      </c>
      <c r="C74">
        <f>'PK parameters (simulated)'!$E74/'PK PD CMAXMIC'!C$1</f>
        <v>101.02415642098454</v>
      </c>
      <c r="D74">
        <f>'PK parameters (simulated)'!$E74/'PK PD CMAXMIC'!D$1</f>
        <v>50.51207821049227</v>
      </c>
      <c r="E74">
        <f>'PK parameters (simulated)'!$E74/'PK PD CMAXMIC'!E$1</f>
        <v>25.256039105246135</v>
      </c>
      <c r="F74">
        <f>'PK parameters (simulated)'!$E74/'PK PD CMAXMIC'!F$1</f>
        <v>12.628019552623067</v>
      </c>
      <c r="G74">
        <f>'PK parameters (simulated)'!$E74/'PK PD CMAXMIC'!G$1</f>
        <v>6.314009776311534</v>
      </c>
      <c r="H74">
        <f>'PK parameters (simulated)'!$E74/'PK PD CMAXMIC'!H$1</f>
        <v>3.157004888155767</v>
      </c>
      <c r="I74">
        <f>'PK parameters (simulated)'!$E74/'PK PD CMAXMIC'!I$1</f>
        <v>1.5785024440778834</v>
      </c>
      <c r="J74">
        <f>'PK parameters (simulated)'!$E74/'PK PD CMAXMIC'!J$1</f>
        <v>0.7892512220389417</v>
      </c>
      <c r="N74" s="7"/>
      <c r="O74" s="6"/>
      <c r="P74" s="6"/>
      <c r="Q74" s="6"/>
      <c r="R74" s="6"/>
      <c r="S74" s="6"/>
      <c r="T74" s="6"/>
      <c r="U74" s="6"/>
      <c r="V74" s="6"/>
      <c r="W74" s="6"/>
    </row>
    <row r="75" spans="2:23" ht="12.75">
      <c r="B75">
        <f>'PK parameters (simulated)'!$E75/'PK PD CMAXMIC'!B$1</f>
        <v>163.79000858227235</v>
      </c>
      <c r="C75">
        <f>'PK parameters (simulated)'!$E75/'PK PD CMAXMIC'!C$1</f>
        <v>81.89500429113617</v>
      </c>
      <c r="D75">
        <f>'PK parameters (simulated)'!$E75/'PK PD CMAXMIC'!D$1</f>
        <v>40.94750214556809</v>
      </c>
      <c r="E75">
        <f>'PK parameters (simulated)'!$E75/'PK PD CMAXMIC'!E$1</f>
        <v>20.473751072784044</v>
      </c>
      <c r="F75">
        <f>'PK parameters (simulated)'!$E75/'PK PD CMAXMIC'!F$1</f>
        <v>10.236875536392022</v>
      </c>
      <c r="G75">
        <f>'PK parameters (simulated)'!$E75/'PK PD CMAXMIC'!G$1</f>
        <v>5.118437768196011</v>
      </c>
      <c r="H75">
        <f>'PK parameters (simulated)'!$E75/'PK PD CMAXMIC'!H$1</f>
        <v>2.5592188840980055</v>
      </c>
      <c r="I75">
        <f>'PK parameters (simulated)'!$E75/'PK PD CMAXMIC'!I$1</f>
        <v>1.2796094420490027</v>
      </c>
      <c r="J75">
        <f>'PK parameters (simulated)'!$E75/'PK PD CMAXMIC'!J$1</f>
        <v>0.6398047210245014</v>
      </c>
      <c r="N75" s="7"/>
      <c r="O75" s="6"/>
      <c r="P75" s="6"/>
      <c r="Q75" s="6"/>
      <c r="R75" s="6"/>
      <c r="S75" s="6"/>
      <c r="T75" s="6"/>
      <c r="U75" s="6"/>
      <c r="V75" s="6"/>
      <c r="W75" s="6"/>
    </row>
    <row r="76" spans="2:23" ht="12.75">
      <c r="B76">
        <f>'PK parameters (simulated)'!$E76/'PK PD CMAXMIC'!B$1</f>
        <v>159.25730043641263</v>
      </c>
      <c r="C76">
        <f>'PK parameters (simulated)'!$E76/'PK PD CMAXMIC'!C$1</f>
        <v>79.62865021820632</v>
      </c>
      <c r="D76">
        <f>'PK parameters (simulated)'!$E76/'PK PD CMAXMIC'!D$1</f>
        <v>39.81432510910316</v>
      </c>
      <c r="E76">
        <f>'PK parameters (simulated)'!$E76/'PK PD CMAXMIC'!E$1</f>
        <v>19.90716255455158</v>
      </c>
      <c r="F76">
        <f>'PK parameters (simulated)'!$E76/'PK PD CMAXMIC'!F$1</f>
        <v>9.95358127727579</v>
      </c>
      <c r="G76">
        <f>'PK parameters (simulated)'!$E76/'PK PD CMAXMIC'!G$1</f>
        <v>4.976790638637895</v>
      </c>
      <c r="H76">
        <f>'PK parameters (simulated)'!$E76/'PK PD CMAXMIC'!H$1</f>
        <v>2.4883953193189474</v>
      </c>
      <c r="I76">
        <f>'PK parameters (simulated)'!$E76/'PK PD CMAXMIC'!I$1</f>
        <v>1.2441976596594737</v>
      </c>
      <c r="J76">
        <f>'PK parameters (simulated)'!$E76/'PK PD CMAXMIC'!J$1</f>
        <v>0.6220988298297369</v>
      </c>
      <c r="N76" s="7"/>
      <c r="O76" s="6"/>
      <c r="P76" s="6"/>
      <c r="Q76" s="6"/>
      <c r="R76" s="6"/>
      <c r="S76" s="6"/>
      <c r="T76" s="6"/>
      <c r="U76" s="6"/>
      <c r="V76" s="6"/>
      <c r="W76" s="6"/>
    </row>
    <row r="77" spans="2:23" ht="12.75">
      <c r="B77">
        <f>'PK parameters (simulated)'!$E77/'PK PD CMAXMIC'!B$1</f>
        <v>178.14012758125978</v>
      </c>
      <c r="C77">
        <f>'PK parameters (simulated)'!$E77/'PK PD CMAXMIC'!C$1</f>
        <v>89.07006379062989</v>
      </c>
      <c r="D77">
        <f>'PK parameters (simulated)'!$E77/'PK PD CMAXMIC'!D$1</f>
        <v>44.535031895314944</v>
      </c>
      <c r="E77">
        <f>'PK parameters (simulated)'!$E77/'PK PD CMAXMIC'!E$1</f>
        <v>22.267515947657472</v>
      </c>
      <c r="F77">
        <f>'PK parameters (simulated)'!$E77/'PK PD CMAXMIC'!F$1</f>
        <v>11.133757973828736</v>
      </c>
      <c r="G77">
        <f>'PK parameters (simulated)'!$E77/'PK PD CMAXMIC'!G$1</f>
        <v>5.566878986914368</v>
      </c>
      <c r="H77">
        <f>'PK parameters (simulated)'!$E77/'PK PD CMAXMIC'!H$1</f>
        <v>2.783439493457184</v>
      </c>
      <c r="I77">
        <f>'PK parameters (simulated)'!$E77/'PK PD CMAXMIC'!I$1</f>
        <v>1.391719746728592</v>
      </c>
      <c r="J77">
        <f>'PK parameters (simulated)'!$E77/'PK PD CMAXMIC'!J$1</f>
        <v>0.695859873364296</v>
      </c>
      <c r="N77" s="7"/>
      <c r="O77" s="6"/>
      <c r="P77" s="6"/>
      <c r="Q77" s="6"/>
      <c r="R77" s="6"/>
      <c r="S77" s="6"/>
      <c r="T77" s="6"/>
      <c r="U77" s="6"/>
      <c r="V77" s="6"/>
      <c r="W77" s="6"/>
    </row>
    <row r="78" spans="2:23" ht="12.75">
      <c r="B78">
        <f>'PK parameters (simulated)'!$E78/'PK PD CMAXMIC'!B$1</f>
        <v>232.67313156387402</v>
      </c>
      <c r="C78">
        <f>'PK parameters (simulated)'!$E78/'PK PD CMAXMIC'!C$1</f>
        <v>116.33656578193701</v>
      </c>
      <c r="D78">
        <f>'PK parameters (simulated)'!$E78/'PK PD CMAXMIC'!D$1</f>
        <v>58.168282890968506</v>
      </c>
      <c r="E78">
        <f>'PK parameters (simulated)'!$E78/'PK PD CMAXMIC'!E$1</f>
        <v>29.084141445484253</v>
      </c>
      <c r="F78">
        <f>'PK parameters (simulated)'!$E78/'PK PD CMAXMIC'!F$1</f>
        <v>14.542070722742126</v>
      </c>
      <c r="G78">
        <f>'PK parameters (simulated)'!$E78/'PK PD CMAXMIC'!G$1</f>
        <v>7.271035361371063</v>
      </c>
      <c r="H78">
        <f>'PK parameters (simulated)'!$E78/'PK PD CMAXMIC'!H$1</f>
        <v>3.6355176806855316</v>
      </c>
      <c r="I78">
        <f>'PK parameters (simulated)'!$E78/'PK PD CMAXMIC'!I$1</f>
        <v>1.8177588403427658</v>
      </c>
      <c r="J78">
        <f>'PK parameters (simulated)'!$E78/'PK PD CMAXMIC'!J$1</f>
        <v>0.9088794201713829</v>
      </c>
      <c r="N78" s="7"/>
      <c r="O78" s="6"/>
      <c r="P78" s="6"/>
      <c r="Q78" s="6"/>
      <c r="R78" s="6"/>
      <c r="S78" s="6"/>
      <c r="T78" s="6"/>
      <c r="U78" s="6"/>
      <c r="V78" s="6"/>
      <c r="W78" s="6"/>
    </row>
    <row r="79" spans="2:23" ht="12.75">
      <c r="B79">
        <f>'PK parameters (simulated)'!$E79/'PK PD CMAXMIC'!B$1</f>
        <v>182.27306918989498</v>
      </c>
      <c r="C79">
        <f>'PK parameters (simulated)'!$E79/'PK PD CMAXMIC'!C$1</f>
        <v>91.13653459494749</v>
      </c>
      <c r="D79">
        <f>'PK parameters (simulated)'!$E79/'PK PD CMAXMIC'!D$1</f>
        <v>45.568267297473746</v>
      </c>
      <c r="E79">
        <f>'PK parameters (simulated)'!$E79/'PK PD CMAXMIC'!E$1</f>
        <v>22.784133648736873</v>
      </c>
      <c r="F79">
        <f>'PK parameters (simulated)'!$E79/'PK PD CMAXMIC'!F$1</f>
        <v>11.392066824368436</v>
      </c>
      <c r="G79">
        <f>'PK parameters (simulated)'!$E79/'PK PD CMAXMIC'!G$1</f>
        <v>5.696033412184218</v>
      </c>
      <c r="H79">
        <f>'PK parameters (simulated)'!$E79/'PK PD CMAXMIC'!H$1</f>
        <v>2.848016706092109</v>
      </c>
      <c r="I79">
        <f>'PK parameters (simulated)'!$E79/'PK PD CMAXMIC'!I$1</f>
        <v>1.4240083530460546</v>
      </c>
      <c r="J79">
        <f>'PK parameters (simulated)'!$E79/'PK PD CMAXMIC'!J$1</f>
        <v>0.7120041765230273</v>
      </c>
      <c r="N79" s="7"/>
      <c r="O79" s="6"/>
      <c r="P79" s="6"/>
      <c r="Q79" s="6"/>
      <c r="R79" s="6"/>
      <c r="S79" s="6"/>
      <c r="T79" s="6"/>
      <c r="U79" s="6"/>
      <c r="V79" s="6"/>
      <c r="W79" s="6"/>
    </row>
    <row r="80" spans="2:23" ht="12.75">
      <c r="B80">
        <f>'PK parameters (simulated)'!$E80/'PK PD CMAXMIC'!B$1</f>
        <v>164.0364677040481</v>
      </c>
      <c r="C80">
        <f>'PK parameters (simulated)'!$E80/'PK PD CMAXMIC'!C$1</f>
        <v>82.01823385202405</v>
      </c>
      <c r="D80">
        <f>'PK parameters (simulated)'!$E80/'PK PD CMAXMIC'!D$1</f>
        <v>41.00911692601203</v>
      </c>
      <c r="E80">
        <f>'PK parameters (simulated)'!$E80/'PK PD CMAXMIC'!E$1</f>
        <v>20.504558463006013</v>
      </c>
      <c r="F80">
        <f>'PK parameters (simulated)'!$E80/'PK PD CMAXMIC'!F$1</f>
        <v>10.252279231503007</v>
      </c>
      <c r="G80">
        <f>'PK parameters (simulated)'!$E80/'PK PD CMAXMIC'!G$1</f>
        <v>5.126139615751503</v>
      </c>
      <c r="H80">
        <f>'PK parameters (simulated)'!$E80/'PK PD CMAXMIC'!H$1</f>
        <v>2.5630698078757517</v>
      </c>
      <c r="I80">
        <f>'PK parameters (simulated)'!$E80/'PK PD CMAXMIC'!I$1</f>
        <v>1.2815349039378758</v>
      </c>
      <c r="J80">
        <f>'PK parameters (simulated)'!$E80/'PK PD CMAXMIC'!J$1</f>
        <v>0.6407674519689379</v>
      </c>
      <c r="N80" s="7"/>
      <c r="O80" s="6"/>
      <c r="P80" s="6"/>
      <c r="Q80" s="6"/>
      <c r="R80" s="6"/>
      <c r="S80" s="6"/>
      <c r="T80" s="6"/>
      <c r="U80" s="6"/>
      <c r="V80" s="6"/>
      <c r="W80" s="6"/>
    </row>
    <row r="81" spans="2:23" ht="12.75">
      <c r="B81">
        <f>'PK parameters (simulated)'!$E81/'PK PD CMAXMIC'!B$1</f>
        <v>153.0926604917497</v>
      </c>
      <c r="C81">
        <f>'PK parameters (simulated)'!$E81/'PK PD CMAXMIC'!C$1</f>
        <v>76.54633024587486</v>
      </c>
      <c r="D81">
        <f>'PK parameters (simulated)'!$E81/'PK PD CMAXMIC'!D$1</f>
        <v>38.27316512293743</v>
      </c>
      <c r="E81">
        <f>'PK parameters (simulated)'!$E81/'PK PD CMAXMIC'!E$1</f>
        <v>19.136582561468714</v>
      </c>
      <c r="F81">
        <f>'PK parameters (simulated)'!$E81/'PK PD CMAXMIC'!F$1</f>
        <v>9.568291280734357</v>
      </c>
      <c r="G81">
        <f>'PK parameters (simulated)'!$E81/'PK PD CMAXMIC'!G$1</f>
        <v>4.7841456403671785</v>
      </c>
      <c r="H81">
        <f>'PK parameters (simulated)'!$E81/'PK PD CMAXMIC'!H$1</f>
        <v>2.3920728201835892</v>
      </c>
      <c r="I81">
        <f>'PK parameters (simulated)'!$E81/'PK PD CMAXMIC'!I$1</f>
        <v>1.1960364100917946</v>
      </c>
      <c r="J81">
        <f>'PK parameters (simulated)'!$E81/'PK PD CMAXMIC'!J$1</f>
        <v>0.5980182050458973</v>
      </c>
      <c r="N81" s="7"/>
      <c r="O81" s="6"/>
      <c r="P81" s="6"/>
      <c r="Q81" s="6"/>
      <c r="R81" s="6"/>
      <c r="S81" s="6"/>
      <c r="T81" s="6"/>
      <c r="U81" s="6"/>
      <c r="V81" s="6"/>
      <c r="W81" s="6"/>
    </row>
    <row r="82" spans="2:23" ht="12.75">
      <c r="B82">
        <f>'PK parameters (simulated)'!$E82/'PK PD CMAXMIC'!B$1</f>
        <v>205.14647181668334</v>
      </c>
      <c r="C82">
        <f>'PK parameters (simulated)'!$E82/'PK PD CMAXMIC'!C$1</f>
        <v>102.57323590834167</v>
      </c>
      <c r="D82">
        <f>'PK parameters (simulated)'!$E82/'PK PD CMAXMIC'!D$1</f>
        <v>51.286617954170836</v>
      </c>
      <c r="E82">
        <f>'PK parameters (simulated)'!$E82/'PK PD CMAXMIC'!E$1</f>
        <v>25.643308977085418</v>
      </c>
      <c r="F82">
        <f>'PK parameters (simulated)'!$E82/'PK PD CMAXMIC'!F$1</f>
        <v>12.821654488542709</v>
      </c>
      <c r="G82">
        <f>'PK parameters (simulated)'!$E82/'PK PD CMAXMIC'!G$1</f>
        <v>6.4108272442713545</v>
      </c>
      <c r="H82">
        <f>'PK parameters (simulated)'!$E82/'PK PD CMAXMIC'!H$1</f>
        <v>3.2054136221356773</v>
      </c>
      <c r="I82">
        <f>'PK parameters (simulated)'!$E82/'PK PD CMAXMIC'!I$1</f>
        <v>1.6027068110678386</v>
      </c>
      <c r="J82">
        <f>'PK parameters (simulated)'!$E82/'PK PD CMAXMIC'!J$1</f>
        <v>0.8013534055339193</v>
      </c>
      <c r="N82" s="7"/>
      <c r="O82" s="6"/>
      <c r="P82" s="6"/>
      <c r="Q82" s="6"/>
      <c r="R82" s="6"/>
      <c r="S82" s="6"/>
      <c r="T82" s="6"/>
      <c r="U82" s="6"/>
      <c r="V82" s="6"/>
      <c r="W82" s="6"/>
    </row>
    <row r="83" spans="2:23" ht="12.75">
      <c r="B83">
        <f>'PK parameters (simulated)'!$E83/'PK PD CMAXMIC'!B$1</f>
        <v>155.12026123657648</v>
      </c>
      <c r="C83">
        <f>'PK parameters (simulated)'!$E83/'PK PD CMAXMIC'!C$1</f>
        <v>77.56013061828824</v>
      </c>
      <c r="D83">
        <f>'PK parameters (simulated)'!$E83/'PK PD CMAXMIC'!D$1</f>
        <v>38.78006530914412</v>
      </c>
      <c r="E83">
        <f>'PK parameters (simulated)'!$E83/'PK PD CMAXMIC'!E$1</f>
        <v>19.39003265457206</v>
      </c>
      <c r="F83">
        <f>'PK parameters (simulated)'!$E83/'PK PD CMAXMIC'!F$1</f>
        <v>9.69501632728603</v>
      </c>
      <c r="G83">
        <f>'PK parameters (simulated)'!$E83/'PK PD CMAXMIC'!G$1</f>
        <v>4.847508163643015</v>
      </c>
      <c r="H83">
        <f>'PK parameters (simulated)'!$E83/'PK PD CMAXMIC'!H$1</f>
        <v>2.4237540818215075</v>
      </c>
      <c r="I83">
        <f>'PK parameters (simulated)'!$E83/'PK PD CMAXMIC'!I$1</f>
        <v>1.2118770409107538</v>
      </c>
      <c r="J83">
        <f>'PK parameters (simulated)'!$E83/'PK PD CMAXMIC'!J$1</f>
        <v>0.6059385204553769</v>
      </c>
      <c r="N83" s="7"/>
      <c r="O83" s="6"/>
      <c r="P83" s="6"/>
      <c r="Q83" s="6"/>
      <c r="R83" s="6"/>
      <c r="S83" s="6"/>
      <c r="T83" s="6"/>
      <c r="U83" s="6"/>
      <c r="V83" s="6"/>
      <c r="W83" s="6"/>
    </row>
    <row r="84" spans="2:23" ht="12.75">
      <c r="B84">
        <f>'PK parameters (simulated)'!$E84/'PK PD CMAXMIC'!B$1</f>
        <v>155.64197100497674</v>
      </c>
      <c r="C84">
        <f>'PK parameters (simulated)'!$E84/'PK PD CMAXMIC'!C$1</f>
        <v>77.82098550248837</v>
      </c>
      <c r="D84">
        <f>'PK parameters (simulated)'!$E84/'PK PD CMAXMIC'!D$1</f>
        <v>38.910492751244185</v>
      </c>
      <c r="E84">
        <f>'PK parameters (simulated)'!$E84/'PK PD CMAXMIC'!E$1</f>
        <v>19.455246375622092</v>
      </c>
      <c r="F84">
        <f>'PK parameters (simulated)'!$E84/'PK PD CMAXMIC'!F$1</f>
        <v>9.727623187811046</v>
      </c>
      <c r="G84">
        <f>'PK parameters (simulated)'!$E84/'PK PD CMAXMIC'!G$1</f>
        <v>4.863811593905523</v>
      </c>
      <c r="H84">
        <f>'PK parameters (simulated)'!$E84/'PK PD CMAXMIC'!H$1</f>
        <v>2.4319057969527615</v>
      </c>
      <c r="I84">
        <f>'PK parameters (simulated)'!$E84/'PK PD CMAXMIC'!I$1</f>
        <v>1.2159528984763808</v>
      </c>
      <c r="J84">
        <f>'PK parameters (simulated)'!$E84/'PK PD CMAXMIC'!J$1</f>
        <v>0.6079764492381904</v>
      </c>
      <c r="N84" s="7"/>
      <c r="O84" s="6"/>
      <c r="P84" s="6"/>
      <c r="Q84" s="6"/>
      <c r="R84" s="6"/>
      <c r="S84" s="6"/>
      <c r="T84" s="6"/>
      <c r="U84" s="6"/>
      <c r="V84" s="6"/>
      <c r="W84" s="6"/>
    </row>
    <row r="85" spans="2:23" ht="12.75">
      <c r="B85">
        <f>'PK parameters (simulated)'!$E85/'PK PD CMAXMIC'!B$1</f>
        <v>184.1567783669026</v>
      </c>
      <c r="C85">
        <f>'PK parameters (simulated)'!$E85/'PK PD CMAXMIC'!C$1</f>
        <v>92.0783891834513</v>
      </c>
      <c r="D85">
        <f>'PK parameters (simulated)'!$E85/'PK PD CMAXMIC'!D$1</f>
        <v>46.03919459172565</v>
      </c>
      <c r="E85">
        <f>'PK parameters (simulated)'!$E85/'PK PD CMAXMIC'!E$1</f>
        <v>23.019597295862827</v>
      </c>
      <c r="F85">
        <f>'PK parameters (simulated)'!$E85/'PK PD CMAXMIC'!F$1</f>
        <v>11.509798647931413</v>
      </c>
      <c r="G85">
        <f>'PK parameters (simulated)'!$E85/'PK PD CMAXMIC'!G$1</f>
        <v>5.754899323965707</v>
      </c>
      <c r="H85">
        <f>'PK parameters (simulated)'!$E85/'PK PD CMAXMIC'!H$1</f>
        <v>2.8774496619828533</v>
      </c>
      <c r="I85">
        <f>'PK parameters (simulated)'!$E85/'PK PD CMAXMIC'!I$1</f>
        <v>1.4387248309914267</v>
      </c>
      <c r="J85">
        <f>'PK parameters (simulated)'!$E85/'PK PD CMAXMIC'!J$1</f>
        <v>0.7193624154957133</v>
      </c>
      <c r="N85" s="7"/>
      <c r="O85" s="6"/>
      <c r="P85" s="6"/>
      <c r="Q85" s="6"/>
      <c r="R85" s="6"/>
      <c r="S85" s="6"/>
      <c r="T85" s="6"/>
      <c r="U85" s="6"/>
      <c r="V85" s="6"/>
      <c r="W85" s="6"/>
    </row>
    <row r="86" spans="2:23" ht="12.75">
      <c r="B86">
        <f>'PK parameters (simulated)'!$E86/'PK PD CMAXMIC'!B$1</f>
        <v>202.97145000048351</v>
      </c>
      <c r="C86">
        <f>'PK parameters (simulated)'!$E86/'PK PD CMAXMIC'!C$1</f>
        <v>101.48572500024176</v>
      </c>
      <c r="D86">
        <f>'PK parameters (simulated)'!$E86/'PK PD CMAXMIC'!D$1</f>
        <v>50.74286250012088</v>
      </c>
      <c r="E86">
        <f>'PK parameters (simulated)'!$E86/'PK PD CMAXMIC'!E$1</f>
        <v>25.37143125006044</v>
      </c>
      <c r="F86">
        <f>'PK parameters (simulated)'!$E86/'PK PD CMAXMIC'!F$1</f>
        <v>12.68571562503022</v>
      </c>
      <c r="G86">
        <f>'PK parameters (simulated)'!$E86/'PK PD CMAXMIC'!G$1</f>
        <v>6.34285781251511</v>
      </c>
      <c r="H86">
        <f>'PK parameters (simulated)'!$E86/'PK PD CMAXMIC'!H$1</f>
        <v>3.171428906257555</v>
      </c>
      <c r="I86">
        <f>'PK parameters (simulated)'!$E86/'PK PD CMAXMIC'!I$1</f>
        <v>1.5857144531287775</v>
      </c>
      <c r="J86">
        <f>'PK parameters (simulated)'!$E86/'PK PD CMAXMIC'!J$1</f>
        <v>0.7928572265643887</v>
      </c>
      <c r="N86" s="7"/>
      <c r="O86" s="6"/>
      <c r="P86" s="6"/>
      <c r="Q86" s="6"/>
      <c r="R86" s="6"/>
      <c r="S86" s="6"/>
      <c r="T86" s="6"/>
      <c r="U86" s="6"/>
      <c r="V86" s="6"/>
      <c r="W86" s="6"/>
    </row>
    <row r="87" spans="2:23" ht="12.75">
      <c r="B87">
        <f>'PK parameters (simulated)'!$E87/'PK PD CMAXMIC'!B$1</f>
        <v>235.69017031785876</v>
      </c>
      <c r="C87">
        <f>'PK parameters (simulated)'!$E87/'PK PD CMAXMIC'!C$1</f>
        <v>117.84508515892938</v>
      </c>
      <c r="D87">
        <f>'PK parameters (simulated)'!$E87/'PK PD CMAXMIC'!D$1</f>
        <v>58.92254257946469</v>
      </c>
      <c r="E87">
        <f>'PK parameters (simulated)'!$E87/'PK PD CMAXMIC'!E$1</f>
        <v>29.461271289732345</v>
      </c>
      <c r="F87">
        <f>'PK parameters (simulated)'!$E87/'PK PD CMAXMIC'!F$1</f>
        <v>14.730635644866172</v>
      </c>
      <c r="G87">
        <f>'PK parameters (simulated)'!$E87/'PK PD CMAXMIC'!G$1</f>
        <v>7.365317822433086</v>
      </c>
      <c r="H87">
        <f>'PK parameters (simulated)'!$E87/'PK PD CMAXMIC'!H$1</f>
        <v>3.682658911216543</v>
      </c>
      <c r="I87">
        <f>'PK parameters (simulated)'!$E87/'PK PD CMAXMIC'!I$1</f>
        <v>1.8413294556082715</v>
      </c>
      <c r="J87">
        <f>'PK parameters (simulated)'!$E87/'PK PD CMAXMIC'!J$1</f>
        <v>0.9206647278041358</v>
      </c>
      <c r="N87" s="7"/>
      <c r="O87" s="6"/>
      <c r="P87" s="6"/>
      <c r="Q87" s="6"/>
      <c r="R87" s="6"/>
      <c r="S87" s="6"/>
      <c r="T87" s="6"/>
      <c r="U87" s="6"/>
      <c r="V87" s="6"/>
      <c r="W87" s="6"/>
    </row>
    <row r="88" spans="2:23" ht="12.75">
      <c r="B88">
        <f>'PK parameters (simulated)'!$E88/'PK PD CMAXMIC'!B$1</f>
        <v>196.547180308024</v>
      </c>
      <c r="C88">
        <f>'PK parameters (simulated)'!$E88/'PK PD CMAXMIC'!C$1</f>
        <v>98.273590154012</v>
      </c>
      <c r="D88">
        <f>'PK parameters (simulated)'!$E88/'PK PD CMAXMIC'!D$1</f>
        <v>49.136795077006</v>
      </c>
      <c r="E88">
        <f>'PK parameters (simulated)'!$E88/'PK PD CMAXMIC'!E$1</f>
        <v>24.568397538503</v>
      </c>
      <c r="F88">
        <f>'PK parameters (simulated)'!$E88/'PK PD CMAXMIC'!F$1</f>
        <v>12.2841987692515</v>
      </c>
      <c r="G88">
        <f>'PK parameters (simulated)'!$E88/'PK PD CMAXMIC'!G$1</f>
        <v>6.14209938462575</v>
      </c>
      <c r="H88">
        <f>'PK parameters (simulated)'!$E88/'PK PD CMAXMIC'!H$1</f>
        <v>3.071049692312875</v>
      </c>
      <c r="I88">
        <f>'PK parameters (simulated)'!$E88/'PK PD CMAXMIC'!I$1</f>
        <v>1.5355248461564375</v>
      </c>
      <c r="J88">
        <f>'PK parameters (simulated)'!$E88/'PK PD CMAXMIC'!J$1</f>
        <v>0.7677624230782187</v>
      </c>
      <c r="N88" s="7"/>
      <c r="O88" s="6"/>
      <c r="P88" s="6"/>
      <c r="Q88" s="6"/>
      <c r="R88" s="6"/>
      <c r="S88" s="6"/>
      <c r="T88" s="6"/>
      <c r="U88" s="6"/>
      <c r="V88" s="6"/>
      <c r="W88" s="6"/>
    </row>
    <row r="89" spans="2:23" ht="12.75">
      <c r="B89">
        <f>'PK parameters (simulated)'!$E89/'PK PD CMAXMIC'!B$1</f>
        <v>170.8515079126535</v>
      </c>
      <c r="C89">
        <f>'PK parameters (simulated)'!$E89/'PK PD CMAXMIC'!C$1</f>
        <v>85.42575395632674</v>
      </c>
      <c r="D89">
        <f>'PK parameters (simulated)'!$E89/'PK PD CMAXMIC'!D$1</f>
        <v>42.71287697816337</v>
      </c>
      <c r="E89">
        <f>'PK parameters (simulated)'!$E89/'PK PD CMAXMIC'!E$1</f>
        <v>21.356438489081686</v>
      </c>
      <c r="F89">
        <f>'PK parameters (simulated)'!$E89/'PK PD CMAXMIC'!F$1</f>
        <v>10.678219244540843</v>
      </c>
      <c r="G89">
        <f>'PK parameters (simulated)'!$E89/'PK PD CMAXMIC'!G$1</f>
        <v>5.3391096222704215</v>
      </c>
      <c r="H89">
        <f>'PK parameters (simulated)'!$E89/'PK PD CMAXMIC'!H$1</f>
        <v>2.6695548111352108</v>
      </c>
      <c r="I89">
        <f>'PK parameters (simulated)'!$E89/'PK PD CMAXMIC'!I$1</f>
        <v>1.3347774055676054</v>
      </c>
      <c r="J89">
        <f>'PK parameters (simulated)'!$E89/'PK PD CMAXMIC'!J$1</f>
        <v>0.6673887027838027</v>
      </c>
      <c r="N89" s="7"/>
      <c r="O89" s="6"/>
      <c r="P89" s="6"/>
      <c r="Q89" s="6"/>
      <c r="R89" s="6"/>
      <c r="S89" s="6"/>
      <c r="T89" s="6"/>
      <c r="U89" s="6"/>
      <c r="V89" s="6"/>
      <c r="W89" s="6"/>
    </row>
    <row r="90" spans="2:23" ht="12.75">
      <c r="B90">
        <f>'PK parameters (simulated)'!$E90/'PK PD CMAXMIC'!B$1</f>
        <v>159.5474701206351</v>
      </c>
      <c r="C90">
        <f>'PK parameters (simulated)'!$E90/'PK PD CMAXMIC'!C$1</f>
        <v>79.77373506031755</v>
      </c>
      <c r="D90">
        <f>'PK parameters (simulated)'!$E90/'PK PD CMAXMIC'!D$1</f>
        <v>39.886867530158774</v>
      </c>
      <c r="E90">
        <f>'PK parameters (simulated)'!$E90/'PK PD CMAXMIC'!E$1</f>
        <v>19.943433765079387</v>
      </c>
      <c r="F90">
        <f>'PK parameters (simulated)'!$E90/'PK PD CMAXMIC'!F$1</f>
        <v>9.971716882539694</v>
      </c>
      <c r="G90">
        <f>'PK parameters (simulated)'!$E90/'PK PD CMAXMIC'!G$1</f>
        <v>4.985858441269847</v>
      </c>
      <c r="H90">
        <f>'PK parameters (simulated)'!$E90/'PK PD CMAXMIC'!H$1</f>
        <v>2.4929292206349234</v>
      </c>
      <c r="I90">
        <f>'PK parameters (simulated)'!$E90/'PK PD CMAXMIC'!I$1</f>
        <v>1.2464646103174617</v>
      </c>
      <c r="J90">
        <f>'PK parameters (simulated)'!$E90/'PK PD CMAXMIC'!J$1</f>
        <v>0.6232323051587308</v>
      </c>
      <c r="N90" s="7"/>
      <c r="O90" s="6"/>
      <c r="P90" s="6"/>
      <c r="Q90" s="6"/>
      <c r="R90" s="6"/>
      <c r="S90" s="6"/>
      <c r="T90" s="6"/>
      <c r="U90" s="6"/>
      <c r="V90" s="6"/>
      <c r="W90" s="6"/>
    </row>
    <row r="91" spans="2:23" ht="12.75">
      <c r="B91">
        <f>'PK parameters (simulated)'!$E91/'PK PD CMAXMIC'!B$1</f>
        <v>160.42983561637251</v>
      </c>
      <c r="C91">
        <f>'PK parameters (simulated)'!$E91/'PK PD CMAXMIC'!C$1</f>
        <v>80.21491780818626</v>
      </c>
      <c r="D91">
        <f>'PK parameters (simulated)'!$E91/'PK PD CMAXMIC'!D$1</f>
        <v>40.10745890409313</v>
      </c>
      <c r="E91">
        <f>'PK parameters (simulated)'!$E91/'PK PD CMAXMIC'!E$1</f>
        <v>20.053729452046564</v>
      </c>
      <c r="F91">
        <f>'PK parameters (simulated)'!$E91/'PK PD CMAXMIC'!F$1</f>
        <v>10.026864726023282</v>
      </c>
      <c r="G91">
        <f>'PK parameters (simulated)'!$E91/'PK PD CMAXMIC'!G$1</f>
        <v>5.013432363011641</v>
      </c>
      <c r="H91">
        <f>'PK parameters (simulated)'!$E91/'PK PD CMAXMIC'!H$1</f>
        <v>2.5067161815058205</v>
      </c>
      <c r="I91">
        <f>'PK parameters (simulated)'!$E91/'PK PD CMAXMIC'!I$1</f>
        <v>1.2533580907529103</v>
      </c>
      <c r="J91">
        <f>'PK parameters (simulated)'!$E91/'PK PD CMAXMIC'!J$1</f>
        <v>0.6266790453764551</v>
      </c>
      <c r="N91" s="7"/>
      <c r="O91" s="6"/>
      <c r="P91" s="6"/>
      <c r="Q91" s="6"/>
      <c r="R91" s="6"/>
      <c r="S91" s="6"/>
      <c r="T91" s="6"/>
      <c r="U91" s="6"/>
      <c r="V91" s="6"/>
      <c r="W91" s="6"/>
    </row>
    <row r="92" spans="2:23" ht="12.75">
      <c r="B92">
        <f>'PK parameters (simulated)'!$E92/'PK PD CMAXMIC'!B$1</f>
        <v>209.10100344255386</v>
      </c>
      <c r="C92">
        <f>'PK parameters (simulated)'!$E92/'PK PD CMAXMIC'!C$1</f>
        <v>104.55050172127693</v>
      </c>
      <c r="D92">
        <f>'PK parameters (simulated)'!$E92/'PK PD CMAXMIC'!D$1</f>
        <v>52.275250860638465</v>
      </c>
      <c r="E92">
        <f>'PK parameters (simulated)'!$E92/'PK PD CMAXMIC'!E$1</f>
        <v>26.137625430319233</v>
      </c>
      <c r="F92">
        <f>'PK parameters (simulated)'!$E92/'PK PD CMAXMIC'!F$1</f>
        <v>13.068812715159616</v>
      </c>
      <c r="G92">
        <f>'PK parameters (simulated)'!$E92/'PK PD CMAXMIC'!G$1</f>
        <v>6.534406357579808</v>
      </c>
      <c r="H92">
        <f>'PK parameters (simulated)'!$E92/'PK PD CMAXMIC'!H$1</f>
        <v>3.267203178789904</v>
      </c>
      <c r="I92">
        <f>'PK parameters (simulated)'!$E92/'PK PD CMAXMIC'!I$1</f>
        <v>1.633601589394952</v>
      </c>
      <c r="J92">
        <f>'PK parameters (simulated)'!$E92/'PK PD CMAXMIC'!J$1</f>
        <v>0.816800794697476</v>
      </c>
      <c r="N92" s="7"/>
      <c r="O92" s="6"/>
      <c r="P92" s="6"/>
      <c r="Q92" s="6"/>
      <c r="R92" s="6"/>
      <c r="S92" s="6"/>
      <c r="T92" s="6"/>
      <c r="U92" s="6"/>
      <c r="V92" s="6"/>
      <c r="W92" s="6"/>
    </row>
    <row r="93" spans="2:23" ht="12.75">
      <c r="B93">
        <f>'PK parameters (simulated)'!$E93/'PK PD CMAXMIC'!B$1</f>
        <v>189.03738649380458</v>
      </c>
      <c r="C93">
        <f>'PK parameters (simulated)'!$E93/'PK PD CMAXMIC'!C$1</f>
        <v>94.51869324690229</v>
      </c>
      <c r="D93">
        <f>'PK parameters (simulated)'!$E93/'PK PD CMAXMIC'!D$1</f>
        <v>47.259346623451144</v>
      </c>
      <c r="E93">
        <f>'PK parameters (simulated)'!$E93/'PK PD CMAXMIC'!E$1</f>
        <v>23.629673311725572</v>
      </c>
      <c r="F93">
        <f>'PK parameters (simulated)'!$E93/'PK PD CMAXMIC'!F$1</f>
        <v>11.814836655862786</v>
      </c>
      <c r="G93">
        <f>'PK parameters (simulated)'!$E93/'PK PD CMAXMIC'!G$1</f>
        <v>5.907418327931393</v>
      </c>
      <c r="H93">
        <f>'PK parameters (simulated)'!$E93/'PK PD CMAXMIC'!H$1</f>
        <v>2.9537091639656965</v>
      </c>
      <c r="I93">
        <f>'PK parameters (simulated)'!$E93/'PK PD CMAXMIC'!I$1</f>
        <v>1.4768545819828482</v>
      </c>
      <c r="J93">
        <f>'PK parameters (simulated)'!$E93/'PK PD CMAXMIC'!J$1</f>
        <v>0.7384272909914241</v>
      </c>
      <c r="N93" s="7"/>
      <c r="O93" s="6"/>
      <c r="P93" s="6"/>
      <c r="Q93" s="6"/>
      <c r="R93" s="6"/>
      <c r="S93" s="6"/>
      <c r="T93" s="6"/>
      <c r="U93" s="6"/>
      <c r="V93" s="6"/>
      <c r="W93" s="6"/>
    </row>
    <row r="94" spans="2:23" ht="12.75">
      <c r="B94">
        <f>'PK parameters (simulated)'!$E94/'PK PD CMAXMIC'!B$1</f>
        <v>172.3078740702093</v>
      </c>
      <c r="C94">
        <f>'PK parameters (simulated)'!$E94/'PK PD CMAXMIC'!C$1</f>
        <v>86.15393703510465</v>
      </c>
      <c r="D94">
        <f>'PK parameters (simulated)'!$E94/'PK PD CMAXMIC'!D$1</f>
        <v>43.076968517552324</v>
      </c>
      <c r="E94">
        <f>'PK parameters (simulated)'!$E94/'PK PD CMAXMIC'!E$1</f>
        <v>21.538484258776162</v>
      </c>
      <c r="F94">
        <f>'PK parameters (simulated)'!$E94/'PK PD CMAXMIC'!F$1</f>
        <v>10.769242129388081</v>
      </c>
      <c r="G94">
        <f>'PK parameters (simulated)'!$E94/'PK PD CMAXMIC'!G$1</f>
        <v>5.3846210646940404</v>
      </c>
      <c r="H94">
        <f>'PK parameters (simulated)'!$E94/'PK PD CMAXMIC'!H$1</f>
        <v>2.6923105323470202</v>
      </c>
      <c r="I94">
        <f>'PK parameters (simulated)'!$E94/'PK PD CMAXMIC'!I$1</f>
        <v>1.3461552661735101</v>
      </c>
      <c r="J94">
        <f>'PK parameters (simulated)'!$E94/'PK PD CMAXMIC'!J$1</f>
        <v>0.6730776330867551</v>
      </c>
      <c r="N94" s="7"/>
      <c r="O94" s="6"/>
      <c r="P94" s="6"/>
      <c r="Q94" s="6"/>
      <c r="R94" s="6"/>
      <c r="S94" s="6"/>
      <c r="T94" s="6"/>
      <c r="U94" s="6"/>
      <c r="V94" s="6"/>
      <c r="W94" s="6"/>
    </row>
    <row r="95" spans="2:23" ht="12.75">
      <c r="B95">
        <f>'PK parameters (simulated)'!$E95/'PK PD CMAXMIC'!B$1</f>
        <v>172.53879968903348</v>
      </c>
      <c r="C95">
        <f>'PK parameters (simulated)'!$E95/'PK PD CMAXMIC'!C$1</f>
        <v>86.26939984451674</v>
      </c>
      <c r="D95">
        <f>'PK parameters (simulated)'!$E95/'PK PD CMAXMIC'!D$1</f>
        <v>43.13469992225837</v>
      </c>
      <c r="E95">
        <f>'PK parameters (simulated)'!$E95/'PK PD CMAXMIC'!E$1</f>
        <v>21.567349961129185</v>
      </c>
      <c r="F95">
        <f>'PK parameters (simulated)'!$E95/'PK PD CMAXMIC'!F$1</f>
        <v>10.783674980564593</v>
      </c>
      <c r="G95">
        <f>'PK parameters (simulated)'!$E95/'PK PD CMAXMIC'!G$1</f>
        <v>5.391837490282296</v>
      </c>
      <c r="H95">
        <f>'PK parameters (simulated)'!$E95/'PK PD CMAXMIC'!H$1</f>
        <v>2.695918745141148</v>
      </c>
      <c r="I95">
        <f>'PK parameters (simulated)'!$E95/'PK PD CMAXMIC'!I$1</f>
        <v>1.347959372570574</v>
      </c>
      <c r="J95">
        <f>'PK parameters (simulated)'!$E95/'PK PD CMAXMIC'!J$1</f>
        <v>0.673979686285287</v>
      </c>
      <c r="N95" s="7"/>
      <c r="O95" s="6"/>
      <c r="P95" s="6"/>
      <c r="Q95" s="6"/>
      <c r="R95" s="6"/>
      <c r="S95" s="6"/>
      <c r="T95" s="6"/>
      <c r="U95" s="6"/>
      <c r="V95" s="6"/>
      <c r="W95" s="6"/>
    </row>
    <row r="96" spans="2:23" ht="12.75">
      <c r="B96">
        <f>'PK parameters (simulated)'!$E96/'PK PD CMAXMIC'!B$1</f>
        <v>162.92218875574505</v>
      </c>
      <c r="C96">
        <f>'PK parameters (simulated)'!$E96/'PK PD CMAXMIC'!C$1</f>
        <v>81.46109437787253</v>
      </c>
      <c r="D96">
        <f>'PK parameters (simulated)'!$E96/'PK PD CMAXMIC'!D$1</f>
        <v>40.730547188936264</v>
      </c>
      <c r="E96">
        <f>'PK parameters (simulated)'!$E96/'PK PD CMAXMIC'!E$1</f>
        <v>20.365273594468132</v>
      </c>
      <c r="F96">
        <f>'PK parameters (simulated)'!$E96/'PK PD CMAXMIC'!F$1</f>
        <v>10.182636797234066</v>
      </c>
      <c r="G96">
        <f>'PK parameters (simulated)'!$E96/'PK PD CMAXMIC'!G$1</f>
        <v>5.091318398617033</v>
      </c>
      <c r="H96">
        <f>'PK parameters (simulated)'!$E96/'PK PD CMAXMIC'!H$1</f>
        <v>2.5456591993085165</v>
      </c>
      <c r="I96">
        <f>'PK parameters (simulated)'!$E96/'PK PD CMAXMIC'!I$1</f>
        <v>1.2728295996542582</v>
      </c>
      <c r="J96">
        <f>'PK parameters (simulated)'!$E96/'PK PD CMAXMIC'!J$1</f>
        <v>0.6364147998271291</v>
      </c>
      <c r="N96" s="7"/>
      <c r="O96" s="6"/>
      <c r="P96" s="6"/>
      <c r="Q96" s="6"/>
      <c r="R96" s="6"/>
      <c r="S96" s="6"/>
      <c r="T96" s="6"/>
      <c r="U96" s="6"/>
      <c r="V96" s="6"/>
      <c r="W96" s="6"/>
    </row>
    <row r="97" spans="2:23" ht="12.75">
      <c r="B97">
        <f>'PK parameters (simulated)'!$E97/'PK PD CMAXMIC'!B$1</f>
        <v>198.7181668923318</v>
      </c>
      <c r="C97">
        <f>'PK parameters (simulated)'!$E97/'PK PD CMAXMIC'!C$1</f>
        <v>99.3590834461659</v>
      </c>
      <c r="D97">
        <f>'PK parameters (simulated)'!$E97/'PK PD CMAXMIC'!D$1</f>
        <v>49.67954172308295</v>
      </c>
      <c r="E97">
        <f>'PK parameters (simulated)'!$E97/'PK PD CMAXMIC'!E$1</f>
        <v>24.839770861541474</v>
      </c>
      <c r="F97">
        <f>'PK parameters (simulated)'!$E97/'PK PD CMAXMIC'!F$1</f>
        <v>12.419885430770737</v>
      </c>
      <c r="G97">
        <f>'PK parameters (simulated)'!$E97/'PK PD CMAXMIC'!G$1</f>
        <v>6.209942715385369</v>
      </c>
      <c r="H97">
        <f>'PK parameters (simulated)'!$E97/'PK PD CMAXMIC'!H$1</f>
        <v>3.1049713576926843</v>
      </c>
      <c r="I97">
        <f>'PK parameters (simulated)'!$E97/'PK PD CMAXMIC'!I$1</f>
        <v>1.5524856788463421</v>
      </c>
      <c r="J97">
        <f>'PK parameters (simulated)'!$E97/'PK PD CMAXMIC'!J$1</f>
        <v>0.7762428394231711</v>
      </c>
      <c r="N97" s="7"/>
      <c r="O97" s="6"/>
      <c r="P97" s="6"/>
      <c r="Q97" s="6"/>
      <c r="R97" s="6"/>
      <c r="S97" s="6"/>
      <c r="T97" s="6"/>
      <c r="U97" s="6"/>
      <c r="V97" s="6"/>
      <c r="W97" s="6"/>
    </row>
    <row r="98" spans="2:23" ht="12.75">
      <c r="B98">
        <f>'PK parameters (simulated)'!$E98/'PK PD CMAXMIC'!B$1</f>
        <v>266.0709497220369</v>
      </c>
      <c r="C98">
        <f>'PK parameters (simulated)'!$E98/'PK PD CMAXMIC'!C$1</f>
        <v>133.03547486101846</v>
      </c>
      <c r="D98">
        <f>'PK parameters (simulated)'!$E98/'PK PD CMAXMIC'!D$1</f>
        <v>66.51773743050923</v>
      </c>
      <c r="E98">
        <f>'PK parameters (simulated)'!$E98/'PK PD CMAXMIC'!E$1</f>
        <v>33.258868715254614</v>
      </c>
      <c r="F98">
        <f>'PK parameters (simulated)'!$E98/'PK PD CMAXMIC'!F$1</f>
        <v>16.629434357627307</v>
      </c>
      <c r="G98">
        <f>'PK parameters (simulated)'!$E98/'PK PD CMAXMIC'!G$1</f>
        <v>8.314717178813654</v>
      </c>
      <c r="H98">
        <f>'PK parameters (simulated)'!$E98/'PK PD CMAXMIC'!H$1</f>
        <v>4.157358589406827</v>
      </c>
      <c r="I98">
        <f>'PK parameters (simulated)'!$E98/'PK PD CMAXMIC'!I$1</f>
        <v>2.0786792947034134</v>
      </c>
      <c r="J98">
        <f>'PK parameters (simulated)'!$E98/'PK PD CMAXMIC'!J$1</f>
        <v>1.0393396473517067</v>
      </c>
      <c r="N98" s="7"/>
      <c r="O98" s="6"/>
      <c r="P98" s="6"/>
      <c r="Q98" s="6"/>
      <c r="R98" s="6"/>
      <c r="S98" s="6"/>
      <c r="T98" s="6"/>
      <c r="U98" s="6"/>
      <c r="V98" s="6"/>
      <c r="W98" s="6"/>
    </row>
    <row r="99" spans="2:23" ht="12.75">
      <c r="B99">
        <f>'PK parameters (simulated)'!$E99/'PK PD CMAXMIC'!B$1</f>
        <v>179.690896634362</v>
      </c>
      <c r="C99">
        <f>'PK parameters (simulated)'!$E99/'PK PD CMAXMIC'!C$1</f>
        <v>89.845448317181</v>
      </c>
      <c r="D99">
        <f>'PK parameters (simulated)'!$E99/'PK PD CMAXMIC'!D$1</f>
        <v>44.9227241585905</v>
      </c>
      <c r="E99">
        <f>'PK parameters (simulated)'!$E99/'PK PD CMAXMIC'!E$1</f>
        <v>22.46136207929525</v>
      </c>
      <c r="F99">
        <f>'PK parameters (simulated)'!$E99/'PK PD CMAXMIC'!F$1</f>
        <v>11.230681039647624</v>
      </c>
      <c r="G99">
        <f>'PK parameters (simulated)'!$E99/'PK PD CMAXMIC'!G$1</f>
        <v>5.615340519823812</v>
      </c>
      <c r="H99">
        <f>'PK parameters (simulated)'!$E99/'PK PD CMAXMIC'!H$1</f>
        <v>2.807670259911906</v>
      </c>
      <c r="I99">
        <f>'PK parameters (simulated)'!$E99/'PK PD CMAXMIC'!I$1</f>
        <v>1.403835129955953</v>
      </c>
      <c r="J99">
        <f>'PK parameters (simulated)'!$E99/'PK PD CMAXMIC'!J$1</f>
        <v>0.7019175649779765</v>
      </c>
      <c r="N99" s="7"/>
      <c r="O99" s="6"/>
      <c r="P99" s="6"/>
      <c r="Q99" s="6"/>
      <c r="R99" s="6"/>
      <c r="S99" s="6"/>
      <c r="T99" s="6"/>
      <c r="U99" s="6"/>
      <c r="V99" s="6"/>
      <c r="W99" s="6"/>
    </row>
    <row r="100" spans="2:23" ht="12.75">
      <c r="B100">
        <f>'PK parameters (simulated)'!$E100/'PK PD CMAXMIC'!B$1</f>
        <v>205.80107794611857</v>
      </c>
      <c r="C100">
        <f>'PK parameters (simulated)'!$E100/'PK PD CMAXMIC'!C$1</f>
        <v>102.90053897305928</v>
      </c>
      <c r="D100">
        <f>'PK parameters (simulated)'!$E100/'PK PD CMAXMIC'!D$1</f>
        <v>51.45026948652964</v>
      </c>
      <c r="E100">
        <f>'PK parameters (simulated)'!$E100/'PK PD CMAXMIC'!E$1</f>
        <v>25.72513474326482</v>
      </c>
      <c r="F100">
        <f>'PK parameters (simulated)'!$E100/'PK PD CMAXMIC'!F$1</f>
        <v>12.86256737163241</v>
      </c>
      <c r="G100">
        <f>'PK parameters (simulated)'!$E100/'PK PD CMAXMIC'!G$1</f>
        <v>6.431283685816205</v>
      </c>
      <c r="H100">
        <f>'PK parameters (simulated)'!$E100/'PK PD CMAXMIC'!H$1</f>
        <v>3.2156418429081026</v>
      </c>
      <c r="I100">
        <f>'PK parameters (simulated)'!$E100/'PK PD CMAXMIC'!I$1</f>
        <v>1.6078209214540513</v>
      </c>
      <c r="J100">
        <f>'PK parameters (simulated)'!$E100/'PK PD CMAXMIC'!J$1</f>
        <v>0.8039104607270257</v>
      </c>
      <c r="N100" s="7"/>
      <c r="O100" s="6"/>
      <c r="P100" s="6"/>
      <c r="Q100" s="6"/>
      <c r="R100" s="6"/>
      <c r="S100" s="6"/>
      <c r="T100" s="6"/>
      <c r="U100" s="6"/>
      <c r="V100" s="6"/>
      <c r="W100" s="6"/>
    </row>
    <row r="101" spans="2:23" ht="12.75">
      <c r="B101">
        <f>'PK parameters (simulated)'!$E101/'PK PD CMAXMIC'!B$1</f>
        <v>174.23982075302482</v>
      </c>
      <c r="C101">
        <f>'PK parameters (simulated)'!$E101/'PK PD CMAXMIC'!C$1</f>
        <v>87.11991037651241</v>
      </c>
      <c r="D101">
        <f>'PK parameters (simulated)'!$E101/'PK PD CMAXMIC'!D$1</f>
        <v>43.559955188256204</v>
      </c>
      <c r="E101">
        <f>'PK parameters (simulated)'!$E101/'PK PD CMAXMIC'!E$1</f>
        <v>21.779977594128102</v>
      </c>
      <c r="F101">
        <f>'PK parameters (simulated)'!$E101/'PK PD CMAXMIC'!F$1</f>
        <v>10.889988797064051</v>
      </c>
      <c r="G101">
        <f>'PK parameters (simulated)'!$E101/'PK PD CMAXMIC'!G$1</f>
        <v>5.4449943985320255</v>
      </c>
      <c r="H101">
        <f>'PK parameters (simulated)'!$E101/'PK PD CMAXMIC'!H$1</f>
        <v>2.7224971992660127</v>
      </c>
      <c r="I101">
        <f>'PK parameters (simulated)'!$E101/'PK PD CMAXMIC'!I$1</f>
        <v>1.3612485996330064</v>
      </c>
      <c r="J101">
        <f>'PK parameters (simulated)'!$E101/'PK PD CMAXMIC'!J$1</f>
        <v>0.6806242998165032</v>
      </c>
      <c r="N101" s="7"/>
      <c r="O101" s="6"/>
      <c r="P101" s="6"/>
      <c r="Q101" s="6"/>
      <c r="R101" s="6"/>
      <c r="S101" s="6"/>
      <c r="T101" s="6"/>
      <c r="U101" s="6"/>
      <c r="V101" s="6"/>
      <c r="W101" s="6"/>
    </row>
    <row r="102" spans="2:23" ht="12.75">
      <c r="B102">
        <f>'PK parameters (simulated)'!$E102/'PK PD CMAXMIC'!B$1</f>
        <v>165.02111347579483</v>
      </c>
      <c r="C102">
        <f>'PK parameters (simulated)'!$E102/'PK PD CMAXMIC'!C$1</f>
        <v>82.51055673789742</v>
      </c>
      <c r="D102">
        <f>'PK parameters (simulated)'!$E102/'PK PD CMAXMIC'!D$1</f>
        <v>41.25527836894871</v>
      </c>
      <c r="E102">
        <f>'PK parameters (simulated)'!$E102/'PK PD CMAXMIC'!E$1</f>
        <v>20.627639184474354</v>
      </c>
      <c r="F102">
        <f>'PK parameters (simulated)'!$E102/'PK PD CMAXMIC'!F$1</f>
        <v>10.313819592237177</v>
      </c>
      <c r="G102">
        <f>'PK parameters (simulated)'!$E102/'PK PD CMAXMIC'!G$1</f>
        <v>5.156909796118589</v>
      </c>
      <c r="H102">
        <f>'PK parameters (simulated)'!$E102/'PK PD CMAXMIC'!H$1</f>
        <v>2.5784548980592943</v>
      </c>
      <c r="I102">
        <f>'PK parameters (simulated)'!$E102/'PK PD CMAXMIC'!I$1</f>
        <v>1.2892274490296471</v>
      </c>
      <c r="J102">
        <f>'PK parameters (simulated)'!$E102/'PK PD CMAXMIC'!J$1</f>
        <v>0.6446137245148236</v>
      </c>
      <c r="N102" s="7"/>
      <c r="O102" s="6"/>
      <c r="P102" s="6"/>
      <c r="Q102" s="6"/>
      <c r="R102" s="6"/>
      <c r="S102" s="6"/>
      <c r="T102" s="6"/>
      <c r="U102" s="6"/>
      <c r="V102" s="6"/>
      <c r="W102" s="6"/>
    </row>
    <row r="103" spans="2:23" ht="12.75">
      <c r="B103">
        <f>'PK parameters (simulated)'!$E103/'PK PD CMAXMIC'!B$1</f>
        <v>183.94135115725325</v>
      </c>
      <c r="C103">
        <f>'PK parameters (simulated)'!$E103/'PK PD CMAXMIC'!C$1</f>
        <v>91.97067557862663</v>
      </c>
      <c r="D103">
        <f>'PK parameters (simulated)'!$E103/'PK PD CMAXMIC'!D$1</f>
        <v>45.98533778931331</v>
      </c>
      <c r="E103">
        <f>'PK parameters (simulated)'!$E103/'PK PD CMAXMIC'!E$1</f>
        <v>22.992668894656656</v>
      </c>
      <c r="F103">
        <f>'PK parameters (simulated)'!$E103/'PK PD CMAXMIC'!F$1</f>
        <v>11.496334447328328</v>
      </c>
      <c r="G103">
        <f>'PK parameters (simulated)'!$E103/'PK PD CMAXMIC'!G$1</f>
        <v>5.748167223664164</v>
      </c>
      <c r="H103">
        <f>'PK parameters (simulated)'!$E103/'PK PD CMAXMIC'!H$1</f>
        <v>2.874083611832082</v>
      </c>
      <c r="I103">
        <f>'PK parameters (simulated)'!$E103/'PK PD CMAXMIC'!I$1</f>
        <v>1.437041805916041</v>
      </c>
      <c r="J103">
        <f>'PK parameters (simulated)'!$E103/'PK PD CMAXMIC'!J$1</f>
        <v>0.7185209029580205</v>
      </c>
      <c r="N103" s="7"/>
      <c r="O103" s="6"/>
      <c r="P103" s="6"/>
      <c r="Q103" s="6"/>
      <c r="R103" s="6"/>
      <c r="S103" s="6"/>
      <c r="T103" s="6"/>
      <c r="U103" s="6"/>
      <c r="V103" s="6"/>
      <c r="W103" s="6"/>
    </row>
    <row r="104" spans="2:23" ht="12.75">
      <c r="B104">
        <f>'PK parameters (simulated)'!$E104/'PK PD CMAXMIC'!B$1</f>
        <v>207.31963986049527</v>
      </c>
      <c r="C104">
        <f>'PK parameters (simulated)'!$E104/'PK PD CMAXMIC'!C$1</f>
        <v>103.65981993024764</v>
      </c>
      <c r="D104">
        <f>'PK parameters (simulated)'!$E104/'PK PD CMAXMIC'!D$1</f>
        <v>51.82990996512382</v>
      </c>
      <c r="E104">
        <f>'PK parameters (simulated)'!$E104/'PK PD CMAXMIC'!E$1</f>
        <v>25.91495498256191</v>
      </c>
      <c r="F104">
        <f>'PK parameters (simulated)'!$E104/'PK PD CMAXMIC'!F$1</f>
        <v>12.957477491280954</v>
      </c>
      <c r="G104">
        <f>'PK parameters (simulated)'!$E104/'PK PD CMAXMIC'!G$1</f>
        <v>6.478738745640477</v>
      </c>
      <c r="H104">
        <f>'PK parameters (simulated)'!$E104/'PK PD CMAXMIC'!H$1</f>
        <v>3.2393693728202386</v>
      </c>
      <c r="I104">
        <f>'PK parameters (simulated)'!$E104/'PK PD CMAXMIC'!I$1</f>
        <v>1.6196846864101193</v>
      </c>
      <c r="J104">
        <f>'PK parameters (simulated)'!$E104/'PK PD CMAXMIC'!J$1</f>
        <v>0.8098423432050597</v>
      </c>
      <c r="N104" s="7"/>
      <c r="O104" s="6"/>
      <c r="P104" s="6"/>
      <c r="Q104" s="6"/>
      <c r="R104" s="6"/>
      <c r="S104" s="6"/>
      <c r="T104" s="6"/>
      <c r="U104" s="6"/>
      <c r="V104" s="6"/>
      <c r="W104" s="6"/>
    </row>
    <row r="105" spans="2:15" ht="15">
      <c r="B105">
        <f>'PK parameters (simulated)'!$E105/'PK PD CMAXMIC'!B$1</f>
        <v>177.32691549668436</v>
      </c>
      <c r="C105">
        <f>'PK parameters (simulated)'!$E105/'PK PD CMAXMIC'!C$1</f>
        <v>88.66345774834218</v>
      </c>
      <c r="D105">
        <f>'PK parameters (simulated)'!$E105/'PK PD CMAXMIC'!D$1</f>
        <v>44.33172887417109</v>
      </c>
      <c r="E105">
        <f>'PK parameters (simulated)'!$E105/'PK PD CMAXMIC'!E$1</f>
        <v>22.165864437085546</v>
      </c>
      <c r="F105">
        <f>'PK parameters (simulated)'!$E105/'PK PD CMAXMIC'!F$1</f>
        <v>11.082932218542773</v>
      </c>
      <c r="G105">
        <f>'PK parameters (simulated)'!$E105/'PK PD CMAXMIC'!G$1</f>
        <v>5.541466109271386</v>
      </c>
      <c r="H105">
        <f>'PK parameters (simulated)'!$E105/'PK PD CMAXMIC'!H$1</f>
        <v>2.770733054635693</v>
      </c>
      <c r="I105">
        <f>'PK parameters (simulated)'!$E105/'PK PD CMAXMIC'!I$1</f>
        <v>1.3853665273178466</v>
      </c>
      <c r="J105">
        <f>'PK parameters (simulated)'!$E105/'PK PD CMAXMIC'!J$1</f>
        <v>0.6926832636589233</v>
      </c>
      <c r="O105" s="5"/>
    </row>
    <row r="106" spans="2:15" ht="15.75">
      <c r="B106">
        <f>'PK parameters (simulated)'!$E106/'PK PD CMAXMIC'!B$1</f>
        <v>235.34577806205942</v>
      </c>
      <c r="C106">
        <f>'PK parameters (simulated)'!$E106/'PK PD CMAXMIC'!C$1</f>
        <v>117.67288903102971</v>
      </c>
      <c r="D106">
        <f>'PK parameters (simulated)'!$E106/'PK PD CMAXMIC'!D$1</f>
        <v>58.836444515514856</v>
      </c>
      <c r="E106">
        <f>'PK parameters (simulated)'!$E106/'PK PD CMAXMIC'!E$1</f>
        <v>29.418222257757428</v>
      </c>
      <c r="F106">
        <f>'PK parameters (simulated)'!$E106/'PK PD CMAXMIC'!F$1</f>
        <v>14.709111128878714</v>
      </c>
      <c r="G106">
        <f>'PK parameters (simulated)'!$E106/'PK PD CMAXMIC'!G$1</f>
        <v>7.354555564439357</v>
      </c>
      <c r="H106">
        <f>'PK parameters (simulated)'!$E106/'PK PD CMAXMIC'!H$1</f>
        <v>3.6772777822196785</v>
      </c>
      <c r="I106">
        <f>'PK parameters (simulated)'!$E106/'PK PD CMAXMIC'!I$1</f>
        <v>1.8386388911098392</v>
      </c>
      <c r="J106">
        <f>'PK parameters (simulated)'!$E106/'PK PD CMAXMIC'!J$1</f>
        <v>0.9193194455549196</v>
      </c>
      <c r="O106" s="4"/>
    </row>
    <row r="107" spans="2:10" ht="12.75">
      <c r="B107">
        <f>'PK parameters (simulated)'!$E107/'PK PD CMAXMIC'!B$1</f>
        <v>194.84806557091323</v>
      </c>
      <c r="C107">
        <f>'PK parameters (simulated)'!$E107/'PK PD CMAXMIC'!C$1</f>
        <v>97.42403278545662</v>
      </c>
      <c r="D107">
        <f>'PK parameters (simulated)'!$E107/'PK PD CMAXMIC'!D$1</f>
        <v>48.71201639272831</v>
      </c>
      <c r="E107">
        <f>'PK parameters (simulated)'!$E107/'PK PD CMAXMIC'!E$1</f>
        <v>24.356008196364154</v>
      </c>
      <c r="F107">
        <f>'PK parameters (simulated)'!$E107/'PK PD CMAXMIC'!F$1</f>
        <v>12.178004098182077</v>
      </c>
      <c r="G107">
        <f>'PK parameters (simulated)'!$E107/'PK PD CMAXMIC'!G$1</f>
        <v>6.089002049091039</v>
      </c>
      <c r="H107">
        <f>'PK parameters (simulated)'!$E107/'PK PD CMAXMIC'!H$1</f>
        <v>3.0445010245455193</v>
      </c>
      <c r="I107">
        <f>'PK parameters (simulated)'!$E107/'PK PD CMAXMIC'!I$1</f>
        <v>1.5222505122727596</v>
      </c>
      <c r="J107">
        <f>'PK parameters (simulated)'!$E107/'PK PD CMAXMIC'!J$1</f>
        <v>0.7611252561363798</v>
      </c>
    </row>
    <row r="108" spans="2:10" ht="12.75">
      <c r="B108">
        <f>'PK parameters (simulated)'!$E108/'PK PD CMAXMIC'!B$1</f>
        <v>182.05453385951657</v>
      </c>
      <c r="C108">
        <f>'PK parameters (simulated)'!$E108/'PK PD CMAXMIC'!C$1</f>
        <v>91.02726692975828</v>
      </c>
      <c r="D108">
        <f>'PK parameters (simulated)'!$E108/'PK PD CMAXMIC'!D$1</f>
        <v>45.51363346487914</v>
      </c>
      <c r="E108">
        <f>'PK parameters (simulated)'!$E108/'PK PD CMAXMIC'!E$1</f>
        <v>22.75681673243957</v>
      </c>
      <c r="F108">
        <f>'PK parameters (simulated)'!$E108/'PK PD CMAXMIC'!F$1</f>
        <v>11.378408366219785</v>
      </c>
      <c r="G108">
        <f>'PK parameters (simulated)'!$E108/'PK PD CMAXMIC'!G$1</f>
        <v>5.689204183109893</v>
      </c>
      <c r="H108">
        <f>'PK parameters (simulated)'!$E108/'PK PD CMAXMIC'!H$1</f>
        <v>2.8446020915549464</v>
      </c>
      <c r="I108">
        <f>'PK parameters (simulated)'!$E108/'PK PD CMAXMIC'!I$1</f>
        <v>1.4223010457774732</v>
      </c>
      <c r="J108">
        <f>'PK parameters (simulated)'!$E108/'PK PD CMAXMIC'!J$1</f>
        <v>0.7111505228887366</v>
      </c>
    </row>
    <row r="109" spans="2:10" ht="12.75">
      <c r="B109">
        <f>'PK parameters (simulated)'!$E109/'PK PD CMAXMIC'!B$1</f>
        <v>180.90535399682585</v>
      </c>
      <c r="C109">
        <f>'PK parameters (simulated)'!$E109/'PK PD CMAXMIC'!C$1</f>
        <v>90.45267699841293</v>
      </c>
      <c r="D109">
        <f>'PK parameters (simulated)'!$E109/'PK PD CMAXMIC'!D$1</f>
        <v>45.22633849920646</v>
      </c>
      <c r="E109">
        <f>'PK parameters (simulated)'!$E109/'PK PD CMAXMIC'!E$1</f>
        <v>22.61316924960323</v>
      </c>
      <c r="F109">
        <f>'PK parameters (simulated)'!$E109/'PK PD CMAXMIC'!F$1</f>
        <v>11.306584624801616</v>
      </c>
      <c r="G109">
        <f>'PK parameters (simulated)'!$E109/'PK PD CMAXMIC'!G$1</f>
        <v>5.653292312400808</v>
      </c>
      <c r="H109">
        <f>'PK parameters (simulated)'!$E109/'PK PD CMAXMIC'!H$1</f>
        <v>2.826646156200404</v>
      </c>
      <c r="I109">
        <f>'PK parameters (simulated)'!$E109/'PK PD CMAXMIC'!I$1</f>
        <v>1.413323078100202</v>
      </c>
      <c r="J109">
        <f>'PK parameters (simulated)'!$E109/'PK PD CMAXMIC'!J$1</f>
        <v>0.706661539050101</v>
      </c>
    </row>
    <row r="110" spans="2:10" ht="12.75">
      <c r="B110">
        <f>'PK parameters (simulated)'!$E110/'PK PD CMAXMIC'!B$1</f>
        <v>220.34149402073686</v>
      </c>
      <c r="C110">
        <f>'PK parameters (simulated)'!$E110/'PK PD CMAXMIC'!C$1</f>
        <v>110.17074701036843</v>
      </c>
      <c r="D110">
        <f>'PK parameters (simulated)'!$E110/'PK PD CMAXMIC'!D$1</f>
        <v>55.085373505184215</v>
      </c>
      <c r="E110">
        <f>'PK parameters (simulated)'!$E110/'PK PD CMAXMIC'!E$1</f>
        <v>27.542686752592108</v>
      </c>
      <c r="F110">
        <f>'PK parameters (simulated)'!$E110/'PK PD CMAXMIC'!F$1</f>
        <v>13.771343376296054</v>
      </c>
      <c r="G110">
        <f>'PK parameters (simulated)'!$E110/'PK PD CMAXMIC'!G$1</f>
        <v>6.885671688148027</v>
      </c>
      <c r="H110">
        <f>'PK parameters (simulated)'!$E110/'PK PD CMAXMIC'!H$1</f>
        <v>3.4428358440740134</v>
      </c>
      <c r="I110">
        <f>'PK parameters (simulated)'!$E110/'PK PD CMAXMIC'!I$1</f>
        <v>1.7214179220370067</v>
      </c>
      <c r="J110">
        <f>'PK parameters (simulated)'!$E110/'PK PD CMAXMIC'!J$1</f>
        <v>0.8607089610185034</v>
      </c>
    </row>
    <row r="111" spans="2:10" ht="12.75">
      <c r="B111">
        <f>'PK parameters (simulated)'!$E111/'PK PD CMAXMIC'!B$1</f>
        <v>237.7170815444736</v>
      </c>
      <c r="C111">
        <f>'PK parameters (simulated)'!$E111/'PK PD CMAXMIC'!C$1</f>
        <v>118.8585407722368</v>
      </c>
      <c r="D111">
        <f>'PK parameters (simulated)'!$E111/'PK PD CMAXMIC'!D$1</f>
        <v>59.4292703861184</v>
      </c>
      <c r="E111">
        <f>'PK parameters (simulated)'!$E111/'PK PD CMAXMIC'!E$1</f>
        <v>29.7146351930592</v>
      </c>
      <c r="F111">
        <f>'PK parameters (simulated)'!$E111/'PK PD CMAXMIC'!F$1</f>
        <v>14.8573175965296</v>
      </c>
      <c r="G111">
        <f>'PK parameters (simulated)'!$E111/'PK PD CMAXMIC'!G$1</f>
        <v>7.4286587982648</v>
      </c>
      <c r="H111">
        <f>'PK parameters (simulated)'!$E111/'PK PD CMAXMIC'!H$1</f>
        <v>3.7143293991324</v>
      </c>
      <c r="I111">
        <f>'PK parameters (simulated)'!$E111/'PK PD CMAXMIC'!I$1</f>
        <v>1.8571646995662</v>
      </c>
      <c r="J111">
        <f>'PK parameters (simulated)'!$E111/'PK PD CMAXMIC'!J$1</f>
        <v>0.9285823497831</v>
      </c>
    </row>
    <row r="112" spans="2:10" ht="12.75">
      <c r="B112">
        <f>'PK parameters (simulated)'!$E112/'PK PD CMAXMIC'!B$1</f>
        <v>166.23437994721868</v>
      </c>
      <c r="C112">
        <f>'PK parameters (simulated)'!$E112/'PK PD CMAXMIC'!C$1</f>
        <v>83.11718997360934</v>
      </c>
      <c r="D112">
        <f>'PK parameters (simulated)'!$E112/'PK PD CMAXMIC'!D$1</f>
        <v>41.55859498680467</v>
      </c>
      <c r="E112">
        <f>'PK parameters (simulated)'!$E112/'PK PD CMAXMIC'!E$1</f>
        <v>20.779297493402336</v>
      </c>
      <c r="F112">
        <f>'PK parameters (simulated)'!$E112/'PK PD CMAXMIC'!F$1</f>
        <v>10.389648746701168</v>
      </c>
      <c r="G112">
        <f>'PK parameters (simulated)'!$E112/'PK PD CMAXMIC'!G$1</f>
        <v>5.194824373350584</v>
      </c>
      <c r="H112">
        <f>'PK parameters (simulated)'!$E112/'PK PD CMAXMIC'!H$1</f>
        <v>2.597412186675292</v>
      </c>
      <c r="I112">
        <f>'PK parameters (simulated)'!$E112/'PK PD CMAXMIC'!I$1</f>
        <v>1.298706093337646</v>
      </c>
      <c r="J112">
        <f>'PK parameters (simulated)'!$E112/'PK PD CMAXMIC'!J$1</f>
        <v>0.649353046668823</v>
      </c>
    </row>
    <row r="113" spans="2:10" ht="12.75">
      <c r="B113">
        <f>'PK parameters (simulated)'!$E113/'PK PD CMAXMIC'!B$1</f>
        <v>182.7227920787513</v>
      </c>
      <c r="C113">
        <f>'PK parameters (simulated)'!$E113/'PK PD CMAXMIC'!C$1</f>
        <v>91.36139603937565</v>
      </c>
      <c r="D113">
        <f>'PK parameters (simulated)'!$E113/'PK PD CMAXMIC'!D$1</f>
        <v>45.680698019687824</v>
      </c>
      <c r="E113">
        <f>'PK parameters (simulated)'!$E113/'PK PD CMAXMIC'!E$1</f>
        <v>22.840349009843912</v>
      </c>
      <c r="F113">
        <f>'PK parameters (simulated)'!$E113/'PK PD CMAXMIC'!F$1</f>
        <v>11.420174504921956</v>
      </c>
      <c r="G113">
        <f>'PK parameters (simulated)'!$E113/'PK PD CMAXMIC'!G$1</f>
        <v>5.710087252460978</v>
      </c>
      <c r="H113">
        <f>'PK parameters (simulated)'!$E113/'PK PD CMAXMIC'!H$1</f>
        <v>2.855043626230489</v>
      </c>
      <c r="I113">
        <f>'PK parameters (simulated)'!$E113/'PK PD CMAXMIC'!I$1</f>
        <v>1.4275218131152445</v>
      </c>
      <c r="J113">
        <f>'PK parameters (simulated)'!$E113/'PK PD CMAXMIC'!J$1</f>
        <v>0.7137609065576223</v>
      </c>
    </row>
    <row r="114" spans="2:10" ht="12.75">
      <c r="B114">
        <f>'PK parameters (simulated)'!$E114/'PK PD CMAXMIC'!B$1</f>
        <v>182.91097947366742</v>
      </c>
      <c r="C114">
        <f>'PK parameters (simulated)'!$E114/'PK PD CMAXMIC'!C$1</f>
        <v>91.45548973683371</v>
      </c>
      <c r="D114">
        <f>'PK parameters (simulated)'!$E114/'PK PD CMAXMIC'!D$1</f>
        <v>45.727744868416856</v>
      </c>
      <c r="E114">
        <f>'PK parameters (simulated)'!$E114/'PK PD CMAXMIC'!E$1</f>
        <v>22.863872434208428</v>
      </c>
      <c r="F114">
        <f>'PK parameters (simulated)'!$E114/'PK PD CMAXMIC'!F$1</f>
        <v>11.431936217104214</v>
      </c>
      <c r="G114">
        <f>'PK parameters (simulated)'!$E114/'PK PD CMAXMIC'!G$1</f>
        <v>5.715968108552107</v>
      </c>
      <c r="H114">
        <f>'PK parameters (simulated)'!$E114/'PK PD CMAXMIC'!H$1</f>
        <v>2.8579840542760535</v>
      </c>
      <c r="I114">
        <f>'PK parameters (simulated)'!$E114/'PK PD CMAXMIC'!I$1</f>
        <v>1.4289920271380268</v>
      </c>
      <c r="J114">
        <f>'PK parameters (simulated)'!$E114/'PK PD CMAXMIC'!J$1</f>
        <v>0.7144960135690134</v>
      </c>
    </row>
    <row r="115" spans="2:10" ht="12.75">
      <c r="B115">
        <f>'PK parameters (simulated)'!$E115/'PK PD CMAXMIC'!B$1</f>
        <v>168.73386318835063</v>
      </c>
      <c r="C115">
        <f>'PK parameters (simulated)'!$E115/'PK PD CMAXMIC'!C$1</f>
        <v>84.36693159417531</v>
      </c>
      <c r="D115">
        <f>'PK parameters (simulated)'!$E115/'PK PD CMAXMIC'!D$1</f>
        <v>42.183465797087656</v>
      </c>
      <c r="E115">
        <f>'PK parameters (simulated)'!$E115/'PK PD CMAXMIC'!E$1</f>
        <v>21.091732898543828</v>
      </c>
      <c r="F115">
        <f>'PK parameters (simulated)'!$E115/'PK PD CMAXMIC'!F$1</f>
        <v>10.545866449271914</v>
      </c>
      <c r="G115">
        <f>'PK parameters (simulated)'!$E115/'PK PD CMAXMIC'!G$1</f>
        <v>5.272933224635957</v>
      </c>
      <c r="H115">
        <f>'PK parameters (simulated)'!$E115/'PK PD CMAXMIC'!H$1</f>
        <v>2.6364666123179785</v>
      </c>
      <c r="I115">
        <f>'PK parameters (simulated)'!$E115/'PK PD CMAXMIC'!I$1</f>
        <v>1.3182333061589893</v>
      </c>
      <c r="J115">
        <f>'PK parameters (simulated)'!$E115/'PK PD CMAXMIC'!J$1</f>
        <v>0.6591166530794946</v>
      </c>
    </row>
    <row r="116" spans="2:10" ht="12.75">
      <c r="B116">
        <f>'PK parameters (simulated)'!$E116/'PK PD CMAXMIC'!B$1</f>
        <v>226.75129600835876</v>
      </c>
      <c r="C116">
        <f>'PK parameters (simulated)'!$E116/'PK PD CMAXMIC'!C$1</f>
        <v>113.37564800417938</v>
      </c>
      <c r="D116">
        <f>'PK parameters (simulated)'!$E116/'PK PD CMAXMIC'!D$1</f>
        <v>56.68782400208969</v>
      </c>
      <c r="E116">
        <f>'PK parameters (simulated)'!$E116/'PK PD CMAXMIC'!E$1</f>
        <v>28.343912001044846</v>
      </c>
      <c r="F116">
        <f>'PK parameters (simulated)'!$E116/'PK PD CMAXMIC'!F$1</f>
        <v>14.171956000522423</v>
      </c>
      <c r="G116">
        <f>'PK parameters (simulated)'!$E116/'PK PD CMAXMIC'!G$1</f>
        <v>7.085978000261211</v>
      </c>
      <c r="H116">
        <f>'PK parameters (simulated)'!$E116/'PK PD CMAXMIC'!H$1</f>
        <v>3.5429890001306057</v>
      </c>
      <c r="I116">
        <f>'PK parameters (simulated)'!$E116/'PK PD CMAXMIC'!I$1</f>
        <v>1.7714945000653028</v>
      </c>
      <c r="J116">
        <f>'PK parameters (simulated)'!$E116/'PK PD CMAXMIC'!J$1</f>
        <v>0.8857472500326514</v>
      </c>
    </row>
    <row r="117" spans="2:10" ht="12.75">
      <c r="B117">
        <f>'PK parameters (simulated)'!$E117/'PK PD CMAXMIC'!B$1</f>
        <v>227.48931602232275</v>
      </c>
      <c r="C117">
        <f>'PK parameters (simulated)'!$E117/'PK PD CMAXMIC'!C$1</f>
        <v>113.74465801116138</v>
      </c>
      <c r="D117">
        <f>'PK parameters (simulated)'!$E117/'PK PD CMAXMIC'!D$1</f>
        <v>56.87232900558069</v>
      </c>
      <c r="E117">
        <f>'PK parameters (simulated)'!$E117/'PK PD CMAXMIC'!E$1</f>
        <v>28.436164502790344</v>
      </c>
      <c r="F117">
        <f>'PK parameters (simulated)'!$E117/'PK PD CMAXMIC'!F$1</f>
        <v>14.218082251395172</v>
      </c>
      <c r="G117">
        <f>'PK parameters (simulated)'!$E117/'PK PD CMAXMIC'!G$1</f>
        <v>7.109041125697586</v>
      </c>
      <c r="H117">
        <f>'PK parameters (simulated)'!$E117/'PK PD CMAXMIC'!H$1</f>
        <v>3.554520562848793</v>
      </c>
      <c r="I117">
        <f>'PK parameters (simulated)'!$E117/'PK PD CMAXMIC'!I$1</f>
        <v>1.7772602814243965</v>
      </c>
      <c r="J117">
        <f>'PK parameters (simulated)'!$E117/'PK PD CMAXMIC'!J$1</f>
        <v>0.8886301407121983</v>
      </c>
    </row>
    <row r="118" spans="2:10" ht="12.75">
      <c r="B118">
        <f>'PK parameters (simulated)'!$E118/'PK PD CMAXMIC'!B$1</f>
        <v>208.1065391313133</v>
      </c>
      <c r="C118">
        <f>'PK parameters (simulated)'!$E118/'PK PD CMAXMIC'!C$1</f>
        <v>104.05326956565665</v>
      </c>
      <c r="D118">
        <f>'PK parameters (simulated)'!$E118/'PK PD CMAXMIC'!D$1</f>
        <v>52.026634782828324</v>
      </c>
      <c r="E118">
        <f>'PK parameters (simulated)'!$E118/'PK PD CMAXMIC'!E$1</f>
        <v>26.013317391414162</v>
      </c>
      <c r="F118">
        <f>'PK parameters (simulated)'!$E118/'PK PD CMAXMIC'!F$1</f>
        <v>13.006658695707081</v>
      </c>
      <c r="G118">
        <f>'PK parameters (simulated)'!$E118/'PK PD CMAXMIC'!G$1</f>
        <v>6.5033293478535406</v>
      </c>
      <c r="H118">
        <f>'PK parameters (simulated)'!$E118/'PK PD CMAXMIC'!H$1</f>
        <v>3.2516646739267703</v>
      </c>
      <c r="I118">
        <f>'PK parameters (simulated)'!$E118/'PK PD CMAXMIC'!I$1</f>
        <v>1.6258323369633851</v>
      </c>
      <c r="J118">
        <f>'PK parameters (simulated)'!$E118/'PK PD CMAXMIC'!J$1</f>
        <v>0.8129161684816926</v>
      </c>
    </row>
    <row r="119" spans="2:10" ht="12.75">
      <c r="B119">
        <f>'PK parameters (simulated)'!$E119/'PK PD CMAXMIC'!B$1</f>
        <v>179.9785683038709</v>
      </c>
      <c r="C119">
        <f>'PK parameters (simulated)'!$E119/'PK PD CMAXMIC'!C$1</f>
        <v>89.98928415193545</v>
      </c>
      <c r="D119">
        <f>'PK parameters (simulated)'!$E119/'PK PD CMAXMIC'!D$1</f>
        <v>44.994642075967725</v>
      </c>
      <c r="E119">
        <f>'PK parameters (simulated)'!$E119/'PK PD CMAXMIC'!E$1</f>
        <v>22.497321037983863</v>
      </c>
      <c r="F119">
        <f>'PK parameters (simulated)'!$E119/'PK PD CMAXMIC'!F$1</f>
        <v>11.248660518991931</v>
      </c>
      <c r="G119">
        <f>'PK parameters (simulated)'!$E119/'PK PD CMAXMIC'!G$1</f>
        <v>5.624330259495966</v>
      </c>
      <c r="H119">
        <f>'PK parameters (simulated)'!$E119/'PK PD CMAXMIC'!H$1</f>
        <v>2.812165129747983</v>
      </c>
      <c r="I119">
        <f>'PK parameters (simulated)'!$E119/'PK PD CMAXMIC'!I$1</f>
        <v>1.4060825648739914</v>
      </c>
      <c r="J119">
        <f>'PK parameters (simulated)'!$E119/'PK PD CMAXMIC'!J$1</f>
        <v>0.7030412824369957</v>
      </c>
    </row>
    <row r="120" spans="2:10" ht="12.75">
      <c r="B120">
        <f>'PK parameters (simulated)'!$E120/'PK PD CMAXMIC'!B$1</f>
        <v>167.57154166551723</v>
      </c>
      <c r="C120">
        <f>'PK parameters (simulated)'!$E120/'PK PD CMAXMIC'!C$1</f>
        <v>83.78577083275862</v>
      </c>
      <c r="D120">
        <f>'PK parameters (simulated)'!$E120/'PK PD CMAXMIC'!D$1</f>
        <v>41.89288541637931</v>
      </c>
      <c r="E120">
        <f>'PK parameters (simulated)'!$E120/'PK PD CMAXMIC'!E$1</f>
        <v>20.946442708189654</v>
      </c>
      <c r="F120">
        <f>'PK parameters (simulated)'!$E120/'PK PD CMAXMIC'!F$1</f>
        <v>10.473221354094827</v>
      </c>
      <c r="G120">
        <f>'PK parameters (simulated)'!$E120/'PK PD CMAXMIC'!G$1</f>
        <v>5.2366106770474135</v>
      </c>
      <c r="H120">
        <f>'PK parameters (simulated)'!$E120/'PK PD CMAXMIC'!H$1</f>
        <v>2.6183053385237067</v>
      </c>
      <c r="I120">
        <f>'PK parameters (simulated)'!$E120/'PK PD CMAXMIC'!I$1</f>
        <v>1.3091526692618534</v>
      </c>
      <c r="J120">
        <f>'PK parameters (simulated)'!$E120/'PK PD CMAXMIC'!J$1</f>
        <v>0.6545763346309267</v>
      </c>
    </row>
    <row r="121" spans="2:10" ht="12.75">
      <c r="B121">
        <f>'PK parameters (simulated)'!$E121/'PK PD CMAXMIC'!B$1</f>
        <v>194.82493808749751</v>
      </c>
      <c r="C121">
        <f>'PK parameters (simulated)'!$E121/'PK PD CMAXMIC'!C$1</f>
        <v>97.41246904374876</v>
      </c>
      <c r="D121">
        <f>'PK parameters (simulated)'!$E121/'PK PD CMAXMIC'!D$1</f>
        <v>48.70623452187438</v>
      </c>
      <c r="E121">
        <f>'PK parameters (simulated)'!$E121/'PK PD CMAXMIC'!E$1</f>
        <v>24.35311726093719</v>
      </c>
      <c r="F121">
        <f>'PK parameters (simulated)'!$E121/'PK PD CMAXMIC'!F$1</f>
        <v>12.176558630468595</v>
      </c>
      <c r="G121">
        <f>'PK parameters (simulated)'!$E121/'PK PD CMAXMIC'!G$1</f>
        <v>6.088279315234297</v>
      </c>
      <c r="H121">
        <f>'PK parameters (simulated)'!$E121/'PK PD CMAXMIC'!H$1</f>
        <v>3.0441396576171487</v>
      </c>
      <c r="I121">
        <f>'PK parameters (simulated)'!$E121/'PK PD CMAXMIC'!I$1</f>
        <v>1.5220698288085743</v>
      </c>
      <c r="J121">
        <f>'PK parameters (simulated)'!$E121/'PK PD CMAXMIC'!J$1</f>
        <v>0.7610349144042872</v>
      </c>
    </row>
    <row r="122" spans="2:10" ht="12.75">
      <c r="B122">
        <f>'PK parameters (simulated)'!$E122/'PK PD CMAXMIC'!B$1</f>
        <v>214.85890088149392</v>
      </c>
      <c r="C122">
        <f>'PK parameters (simulated)'!$E122/'PK PD CMAXMIC'!C$1</f>
        <v>107.42945044074696</v>
      </c>
      <c r="D122">
        <f>'PK parameters (simulated)'!$E122/'PK PD CMAXMIC'!D$1</f>
        <v>53.71472522037348</v>
      </c>
      <c r="E122">
        <f>'PK parameters (simulated)'!$E122/'PK PD CMAXMIC'!E$1</f>
        <v>26.85736261018674</v>
      </c>
      <c r="F122">
        <f>'PK parameters (simulated)'!$E122/'PK PD CMAXMIC'!F$1</f>
        <v>13.42868130509337</v>
      </c>
      <c r="G122">
        <f>'PK parameters (simulated)'!$E122/'PK PD CMAXMIC'!G$1</f>
        <v>6.714340652546685</v>
      </c>
      <c r="H122">
        <f>'PK parameters (simulated)'!$E122/'PK PD CMAXMIC'!H$1</f>
        <v>3.3571703262733426</v>
      </c>
      <c r="I122">
        <f>'PK parameters (simulated)'!$E122/'PK PD CMAXMIC'!I$1</f>
        <v>1.6785851631366713</v>
      </c>
      <c r="J122">
        <f>'PK parameters (simulated)'!$E122/'PK PD CMAXMIC'!J$1</f>
        <v>0.8392925815683356</v>
      </c>
    </row>
    <row r="123" spans="2:10" ht="12.75">
      <c r="B123">
        <f>'PK parameters (simulated)'!$E123/'PK PD CMAXMIC'!B$1</f>
        <v>186.90242546201435</v>
      </c>
      <c r="C123">
        <f>'PK parameters (simulated)'!$E123/'PK PD CMAXMIC'!C$1</f>
        <v>93.45121273100717</v>
      </c>
      <c r="D123">
        <f>'PK parameters (simulated)'!$E123/'PK PD CMAXMIC'!D$1</f>
        <v>46.72560636550359</v>
      </c>
      <c r="E123">
        <f>'PK parameters (simulated)'!$E123/'PK PD CMAXMIC'!E$1</f>
        <v>23.362803182751794</v>
      </c>
      <c r="F123">
        <f>'PK parameters (simulated)'!$E123/'PK PD CMAXMIC'!F$1</f>
        <v>11.681401591375897</v>
      </c>
      <c r="G123">
        <f>'PK parameters (simulated)'!$E123/'PK PD CMAXMIC'!G$1</f>
        <v>5.840700795687948</v>
      </c>
      <c r="H123">
        <f>'PK parameters (simulated)'!$E123/'PK PD CMAXMIC'!H$1</f>
        <v>2.920350397843974</v>
      </c>
      <c r="I123">
        <f>'PK parameters (simulated)'!$E123/'PK PD CMAXMIC'!I$1</f>
        <v>1.460175198921987</v>
      </c>
      <c r="J123">
        <f>'PK parameters (simulated)'!$E123/'PK PD CMAXMIC'!J$1</f>
        <v>0.7300875994609936</v>
      </c>
    </row>
    <row r="124" spans="2:10" ht="12.75">
      <c r="B124">
        <f>'PK parameters (simulated)'!$E124/'PK PD CMAXMIC'!B$1</f>
        <v>195.08080188288605</v>
      </c>
      <c r="C124">
        <f>'PK parameters (simulated)'!$E124/'PK PD CMAXMIC'!C$1</f>
        <v>97.54040094144302</v>
      </c>
      <c r="D124">
        <f>'PK parameters (simulated)'!$E124/'PK PD CMAXMIC'!D$1</f>
        <v>48.77020047072151</v>
      </c>
      <c r="E124">
        <f>'PK parameters (simulated)'!$E124/'PK PD CMAXMIC'!E$1</f>
        <v>24.385100235360756</v>
      </c>
      <c r="F124">
        <f>'PK parameters (simulated)'!$E124/'PK PD CMAXMIC'!F$1</f>
        <v>12.192550117680378</v>
      </c>
      <c r="G124">
        <f>'PK parameters (simulated)'!$E124/'PK PD CMAXMIC'!G$1</f>
        <v>6.096275058840189</v>
      </c>
      <c r="H124">
        <f>'PK parameters (simulated)'!$E124/'PK PD CMAXMIC'!H$1</f>
        <v>3.0481375294200945</v>
      </c>
      <c r="I124">
        <f>'PK parameters (simulated)'!$E124/'PK PD CMAXMIC'!I$1</f>
        <v>1.5240687647100473</v>
      </c>
      <c r="J124">
        <f>'PK parameters (simulated)'!$E124/'PK PD CMAXMIC'!J$1</f>
        <v>0.7620343823550236</v>
      </c>
    </row>
    <row r="125" spans="2:10" ht="12.75">
      <c r="B125">
        <f>'PK parameters (simulated)'!$E125/'PK PD CMAXMIC'!B$1</f>
        <v>141.11793663198114</v>
      </c>
      <c r="C125">
        <f>'PK parameters (simulated)'!$E125/'PK PD CMAXMIC'!C$1</f>
        <v>70.55896831599057</v>
      </c>
      <c r="D125">
        <f>'PK parameters (simulated)'!$E125/'PK PD CMAXMIC'!D$1</f>
        <v>35.279484157995284</v>
      </c>
      <c r="E125">
        <f>'PK parameters (simulated)'!$E125/'PK PD CMAXMIC'!E$1</f>
        <v>17.639742078997642</v>
      </c>
      <c r="F125">
        <f>'PK parameters (simulated)'!$E125/'PK PD CMAXMIC'!F$1</f>
        <v>8.819871039498821</v>
      </c>
      <c r="G125">
        <f>'PK parameters (simulated)'!$E125/'PK PD CMAXMIC'!G$1</f>
        <v>4.409935519749411</v>
      </c>
      <c r="H125">
        <f>'PK parameters (simulated)'!$E125/'PK PD CMAXMIC'!H$1</f>
        <v>2.2049677598747053</v>
      </c>
      <c r="I125">
        <f>'PK parameters (simulated)'!$E125/'PK PD CMAXMIC'!I$1</f>
        <v>1.1024838799373526</v>
      </c>
      <c r="J125">
        <f>'PK parameters (simulated)'!$E125/'PK PD CMAXMIC'!J$1</f>
        <v>0.5512419399686763</v>
      </c>
    </row>
    <row r="126" spans="2:10" ht="12.75">
      <c r="B126">
        <f>'PK parameters (simulated)'!$E126/'PK PD CMAXMIC'!B$1</f>
        <v>190.14808605832653</v>
      </c>
      <c r="C126">
        <f>'PK parameters (simulated)'!$E126/'PK PD CMAXMIC'!C$1</f>
        <v>95.07404302916326</v>
      </c>
      <c r="D126">
        <f>'PK parameters (simulated)'!$E126/'PK PD CMAXMIC'!D$1</f>
        <v>47.53702151458163</v>
      </c>
      <c r="E126">
        <f>'PK parameters (simulated)'!$E126/'PK PD CMAXMIC'!E$1</f>
        <v>23.768510757290816</v>
      </c>
      <c r="F126">
        <f>'PK parameters (simulated)'!$E126/'PK PD CMAXMIC'!F$1</f>
        <v>11.884255378645408</v>
      </c>
      <c r="G126">
        <f>'PK parameters (simulated)'!$E126/'PK PD CMAXMIC'!G$1</f>
        <v>5.942127689322704</v>
      </c>
      <c r="H126">
        <f>'PK parameters (simulated)'!$E126/'PK PD CMAXMIC'!H$1</f>
        <v>2.971063844661352</v>
      </c>
      <c r="I126">
        <f>'PK parameters (simulated)'!$E126/'PK PD CMAXMIC'!I$1</f>
        <v>1.485531922330676</v>
      </c>
      <c r="J126">
        <f>'PK parameters (simulated)'!$E126/'PK PD CMAXMIC'!J$1</f>
        <v>0.742765961165338</v>
      </c>
    </row>
    <row r="127" spans="2:10" ht="12.75">
      <c r="B127">
        <f>'PK parameters (simulated)'!$E127/'PK PD CMAXMIC'!B$1</f>
        <v>171.91204864226125</v>
      </c>
      <c r="C127">
        <f>'PK parameters (simulated)'!$E127/'PK PD CMAXMIC'!C$1</f>
        <v>85.95602432113063</v>
      </c>
      <c r="D127">
        <f>'PK parameters (simulated)'!$E127/'PK PD CMAXMIC'!D$1</f>
        <v>42.978012160565314</v>
      </c>
      <c r="E127">
        <f>'PK parameters (simulated)'!$E127/'PK PD CMAXMIC'!E$1</f>
        <v>21.489006080282657</v>
      </c>
      <c r="F127">
        <f>'PK parameters (simulated)'!$E127/'PK PD CMAXMIC'!F$1</f>
        <v>10.744503040141328</v>
      </c>
      <c r="G127">
        <f>'PK parameters (simulated)'!$E127/'PK PD CMAXMIC'!G$1</f>
        <v>5.372251520070664</v>
      </c>
      <c r="H127">
        <f>'PK parameters (simulated)'!$E127/'PK PD CMAXMIC'!H$1</f>
        <v>2.686125760035332</v>
      </c>
      <c r="I127">
        <f>'PK parameters (simulated)'!$E127/'PK PD CMAXMIC'!I$1</f>
        <v>1.343062880017666</v>
      </c>
      <c r="J127">
        <f>'PK parameters (simulated)'!$E127/'PK PD CMAXMIC'!J$1</f>
        <v>0.671531440008833</v>
      </c>
    </row>
    <row r="128" spans="2:10" ht="12.75">
      <c r="B128">
        <f>'PK parameters (simulated)'!$E128/'PK PD CMAXMIC'!B$1</f>
        <v>169.96303364990897</v>
      </c>
      <c r="C128">
        <f>'PK parameters (simulated)'!$E128/'PK PD CMAXMIC'!C$1</f>
        <v>84.98151682495448</v>
      </c>
      <c r="D128">
        <f>'PK parameters (simulated)'!$E128/'PK PD CMAXMIC'!D$1</f>
        <v>42.49075841247724</v>
      </c>
      <c r="E128">
        <f>'PK parameters (simulated)'!$E128/'PK PD CMAXMIC'!E$1</f>
        <v>21.24537920623862</v>
      </c>
      <c r="F128">
        <f>'PK parameters (simulated)'!$E128/'PK PD CMAXMIC'!F$1</f>
        <v>10.62268960311931</v>
      </c>
      <c r="G128">
        <f>'PK parameters (simulated)'!$E128/'PK PD CMAXMIC'!G$1</f>
        <v>5.311344801559655</v>
      </c>
      <c r="H128">
        <f>'PK parameters (simulated)'!$E128/'PK PD CMAXMIC'!H$1</f>
        <v>2.6556724007798276</v>
      </c>
      <c r="I128">
        <f>'PK parameters (simulated)'!$E128/'PK PD CMAXMIC'!I$1</f>
        <v>1.3278362003899138</v>
      </c>
      <c r="J128">
        <f>'PK parameters (simulated)'!$E128/'PK PD CMAXMIC'!J$1</f>
        <v>0.6639181001949569</v>
      </c>
    </row>
    <row r="129" spans="2:10" ht="12.75">
      <c r="B129">
        <f>'PK parameters (simulated)'!$E129/'PK PD CMAXMIC'!B$1</f>
        <v>180.4411495442502</v>
      </c>
      <c r="C129">
        <f>'PK parameters (simulated)'!$E129/'PK PD CMAXMIC'!C$1</f>
        <v>90.2205747721251</v>
      </c>
      <c r="D129">
        <f>'PK parameters (simulated)'!$E129/'PK PD CMAXMIC'!D$1</f>
        <v>45.11028738606255</v>
      </c>
      <c r="E129">
        <f>'PK parameters (simulated)'!$E129/'PK PD CMAXMIC'!E$1</f>
        <v>22.555143693031276</v>
      </c>
      <c r="F129">
        <f>'PK parameters (simulated)'!$E129/'PK PD CMAXMIC'!F$1</f>
        <v>11.277571846515638</v>
      </c>
      <c r="G129">
        <f>'PK parameters (simulated)'!$E129/'PK PD CMAXMIC'!G$1</f>
        <v>5.638785923257819</v>
      </c>
      <c r="H129">
        <f>'PK parameters (simulated)'!$E129/'PK PD CMAXMIC'!H$1</f>
        <v>2.8193929616289095</v>
      </c>
      <c r="I129">
        <f>'PK parameters (simulated)'!$E129/'PK PD CMAXMIC'!I$1</f>
        <v>1.4096964808144548</v>
      </c>
      <c r="J129">
        <f>'PK parameters (simulated)'!$E129/'PK PD CMAXMIC'!J$1</f>
        <v>0.7048482404072274</v>
      </c>
    </row>
    <row r="130" spans="2:10" ht="12.75">
      <c r="B130">
        <f>'PK parameters (simulated)'!$E130/'PK PD CMAXMIC'!B$1</f>
        <v>159.50141496705618</v>
      </c>
      <c r="C130">
        <f>'PK parameters (simulated)'!$E130/'PK PD CMAXMIC'!C$1</f>
        <v>79.75070748352809</v>
      </c>
      <c r="D130">
        <f>'PK parameters (simulated)'!$E130/'PK PD CMAXMIC'!D$1</f>
        <v>39.875353741764044</v>
      </c>
      <c r="E130">
        <f>'PK parameters (simulated)'!$E130/'PK PD CMAXMIC'!E$1</f>
        <v>19.937676870882022</v>
      </c>
      <c r="F130">
        <f>'PK parameters (simulated)'!$E130/'PK PD CMAXMIC'!F$1</f>
        <v>9.968838435441011</v>
      </c>
      <c r="G130">
        <f>'PK parameters (simulated)'!$E130/'PK PD CMAXMIC'!G$1</f>
        <v>4.984419217720506</v>
      </c>
      <c r="H130">
        <f>'PK parameters (simulated)'!$E130/'PK PD CMAXMIC'!H$1</f>
        <v>2.492209608860253</v>
      </c>
      <c r="I130">
        <f>'PK parameters (simulated)'!$E130/'PK PD CMAXMIC'!I$1</f>
        <v>1.2461048044301264</v>
      </c>
      <c r="J130">
        <f>'PK parameters (simulated)'!$E130/'PK PD CMAXMIC'!J$1</f>
        <v>0.6230524022150632</v>
      </c>
    </row>
    <row r="131" spans="2:10" ht="12.75">
      <c r="B131">
        <f>'PK parameters (simulated)'!$E131/'PK PD CMAXMIC'!B$1</f>
        <v>199.54632827702332</v>
      </c>
      <c r="C131">
        <f>'PK parameters (simulated)'!$E131/'PK PD CMAXMIC'!C$1</f>
        <v>99.77316413851166</v>
      </c>
      <c r="D131">
        <f>'PK parameters (simulated)'!$E131/'PK PD CMAXMIC'!D$1</f>
        <v>49.88658206925583</v>
      </c>
      <c r="E131">
        <f>'PK parameters (simulated)'!$E131/'PK PD CMAXMIC'!E$1</f>
        <v>24.943291034627915</v>
      </c>
      <c r="F131">
        <f>'PK parameters (simulated)'!$E131/'PK PD CMAXMIC'!F$1</f>
        <v>12.471645517313958</v>
      </c>
      <c r="G131">
        <f>'PK parameters (simulated)'!$E131/'PK PD CMAXMIC'!G$1</f>
        <v>6.235822758656979</v>
      </c>
      <c r="H131">
        <f>'PK parameters (simulated)'!$E131/'PK PD CMAXMIC'!H$1</f>
        <v>3.1179113793284894</v>
      </c>
      <c r="I131">
        <f>'PK parameters (simulated)'!$E131/'PK PD CMAXMIC'!I$1</f>
        <v>1.5589556896642447</v>
      </c>
      <c r="J131">
        <f>'PK parameters (simulated)'!$E131/'PK PD CMAXMIC'!J$1</f>
        <v>0.7794778448321223</v>
      </c>
    </row>
    <row r="132" spans="2:10" ht="12.75">
      <c r="B132">
        <f>'PK parameters (simulated)'!$E132/'PK PD CMAXMIC'!B$1</f>
        <v>201.6862134186671</v>
      </c>
      <c r="C132">
        <f>'PK parameters (simulated)'!$E132/'PK PD CMAXMIC'!C$1</f>
        <v>100.84310670933355</v>
      </c>
      <c r="D132">
        <f>'PK parameters (simulated)'!$E132/'PK PD CMAXMIC'!D$1</f>
        <v>50.42155335466678</v>
      </c>
      <c r="E132">
        <f>'PK parameters (simulated)'!$E132/'PK PD CMAXMIC'!E$1</f>
        <v>25.21077667733339</v>
      </c>
      <c r="F132">
        <f>'PK parameters (simulated)'!$E132/'PK PD CMAXMIC'!F$1</f>
        <v>12.605388338666694</v>
      </c>
      <c r="G132">
        <f>'PK parameters (simulated)'!$E132/'PK PD CMAXMIC'!G$1</f>
        <v>6.302694169333347</v>
      </c>
      <c r="H132">
        <f>'PK parameters (simulated)'!$E132/'PK PD CMAXMIC'!H$1</f>
        <v>3.1513470846666736</v>
      </c>
      <c r="I132">
        <f>'PK parameters (simulated)'!$E132/'PK PD CMAXMIC'!I$1</f>
        <v>1.5756735423333368</v>
      </c>
      <c r="J132">
        <f>'PK parameters (simulated)'!$E132/'PK PD CMAXMIC'!J$1</f>
        <v>0.7878367711666684</v>
      </c>
    </row>
    <row r="133" spans="2:10" ht="12.75">
      <c r="B133">
        <f>'PK parameters (simulated)'!$E133/'PK PD CMAXMIC'!B$1</f>
        <v>197.6329339120635</v>
      </c>
      <c r="C133">
        <f>'PK parameters (simulated)'!$E133/'PK PD CMAXMIC'!C$1</f>
        <v>98.81646695603175</v>
      </c>
      <c r="D133">
        <f>'PK parameters (simulated)'!$E133/'PK PD CMAXMIC'!D$1</f>
        <v>49.40823347801587</v>
      </c>
      <c r="E133">
        <f>'PK parameters (simulated)'!$E133/'PK PD CMAXMIC'!E$1</f>
        <v>24.704116739007937</v>
      </c>
      <c r="F133">
        <f>'PK parameters (simulated)'!$E133/'PK PD CMAXMIC'!F$1</f>
        <v>12.352058369503968</v>
      </c>
      <c r="G133">
        <f>'PK parameters (simulated)'!$E133/'PK PD CMAXMIC'!G$1</f>
        <v>6.176029184751984</v>
      </c>
      <c r="H133">
        <f>'PK parameters (simulated)'!$E133/'PK PD CMAXMIC'!H$1</f>
        <v>3.088014592375992</v>
      </c>
      <c r="I133">
        <f>'PK parameters (simulated)'!$E133/'PK PD CMAXMIC'!I$1</f>
        <v>1.544007296187996</v>
      </c>
      <c r="J133">
        <f>'PK parameters (simulated)'!$E133/'PK PD CMAXMIC'!J$1</f>
        <v>0.772003648093998</v>
      </c>
    </row>
    <row r="134" spans="2:10" ht="12.75">
      <c r="B134">
        <f>'PK parameters (simulated)'!$E134/'PK PD CMAXMIC'!B$1</f>
        <v>195.52492402660718</v>
      </c>
      <c r="C134">
        <f>'PK parameters (simulated)'!$E134/'PK PD CMAXMIC'!C$1</f>
        <v>97.76246201330359</v>
      </c>
      <c r="D134">
        <f>'PK parameters (simulated)'!$E134/'PK PD CMAXMIC'!D$1</f>
        <v>48.881231006651795</v>
      </c>
      <c r="E134">
        <f>'PK parameters (simulated)'!$E134/'PK PD CMAXMIC'!E$1</f>
        <v>24.440615503325898</v>
      </c>
      <c r="F134">
        <f>'PK parameters (simulated)'!$E134/'PK PD CMAXMIC'!F$1</f>
        <v>12.220307751662949</v>
      </c>
      <c r="G134">
        <f>'PK parameters (simulated)'!$E134/'PK PD CMAXMIC'!G$1</f>
        <v>6.110153875831474</v>
      </c>
      <c r="H134">
        <f>'PK parameters (simulated)'!$E134/'PK PD CMAXMIC'!H$1</f>
        <v>3.055076937915737</v>
      </c>
      <c r="I134">
        <f>'PK parameters (simulated)'!$E134/'PK PD CMAXMIC'!I$1</f>
        <v>1.5275384689578686</v>
      </c>
      <c r="J134">
        <f>'PK parameters (simulated)'!$E134/'PK PD CMAXMIC'!J$1</f>
        <v>0.7637692344789343</v>
      </c>
    </row>
    <row r="135" spans="2:10" ht="12.75">
      <c r="B135">
        <f>'PK parameters (simulated)'!$E135/'PK PD CMAXMIC'!B$1</f>
        <v>250.84433541867858</v>
      </c>
      <c r="C135">
        <f>'PK parameters (simulated)'!$E135/'PK PD CMAXMIC'!C$1</f>
        <v>125.42216770933929</v>
      </c>
      <c r="D135">
        <f>'PK parameters (simulated)'!$E135/'PK PD CMAXMIC'!D$1</f>
        <v>62.711083854669646</v>
      </c>
      <c r="E135">
        <f>'PK parameters (simulated)'!$E135/'PK PD CMAXMIC'!E$1</f>
        <v>31.355541927334823</v>
      </c>
      <c r="F135">
        <f>'PK parameters (simulated)'!$E135/'PK PD CMAXMIC'!F$1</f>
        <v>15.677770963667411</v>
      </c>
      <c r="G135">
        <f>'PK parameters (simulated)'!$E135/'PK PD CMAXMIC'!G$1</f>
        <v>7.838885481833706</v>
      </c>
      <c r="H135">
        <f>'PK parameters (simulated)'!$E135/'PK PD CMAXMIC'!H$1</f>
        <v>3.919442740916853</v>
      </c>
      <c r="I135">
        <f>'PK parameters (simulated)'!$E135/'PK PD CMAXMIC'!I$1</f>
        <v>1.9597213704584264</v>
      </c>
      <c r="J135">
        <f>'PK parameters (simulated)'!$E135/'PK PD CMAXMIC'!J$1</f>
        <v>0.9798606852292132</v>
      </c>
    </row>
    <row r="136" spans="2:10" ht="12.75">
      <c r="B136">
        <f>'PK parameters (simulated)'!$E136/'PK PD CMAXMIC'!B$1</f>
        <v>176.69709161341467</v>
      </c>
      <c r="C136">
        <f>'PK parameters (simulated)'!$E136/'PK PD CMAXMIC'!C$1</f>
        <v>88.34854580670734</v>
      </c>
      <c r="D136">
        <f>'PK parameters (simulated)'!$E136/'PK PD CMAXMIC'!D$1</f>
        <v>44.17427290335367</v>
      </c>
      <c r="E136">
        <f>'PK parameters (simulated)'!$E136/'PK PD CMAXMIC'!E$1</f>
        <v>22.087136451676834</v>
      </c>
      <c r="F136">
        <f>'PK parameters (simulated)'!$E136/'PK PD CMAXMIC'!F$1</f>
        <v>11.043568225838417</v>
      </c>
      <c r="G136">
        <f>'PK parameters (simulated)'!$E136/'PK PD CMAXMIC'!G$1</f>
        <v>5.5217841129192085</v>
      </c>
      <c r="H136">
        <f>'PK parameters (simulated)'!$E136/'PK PD CMAXMIC'!H$1</f>
        <v>2.7608920564596042</v>
      </c>
      <c r="I136">
        <f>'PK parameters (simulated)'!$E136/'PK PD CMAXMIC'!I$1</f>
        <v>1.3804460282298021</v>
      </c>
      <c r="J136">
        <f>'PK parameters (simulated)'!$E136/'PK PD CMAXMIC'!J$1</f>
        <v>0.6902230141149011</v>
      </c>
    </row>
    <row r="137" spans="2:10" ht="12.75">
      <c r="B137">
        <f>'PK parameters (simulated)'!$E137/'PK PD CMAXMIC'!B$1</f>
        <v>208.77300895642125</v>
      </c>
      <c r="C137">
        <f>'PK parameters (simulated)'!$E137/'PK PD CMAXMIC'!C$1</f>
        <v>104.38650447821063</v>
      </c>
      <c r="D137">
        <f>'PK parameters (simulated)'!$E137/'PK PD CMAXMIC'!D$1</f>
        <v>52.19325223910531</v>
      </c>
      <c r="E137">
        <f>'PK parameters (simulated)'!$E137/'PK PD CMAXMIC'!E$1</f>
        <v>26.096626119552656</v>
      </c>
      <c r="F137">
        <f>'PK parameters (simulated)'!$E137/'PK PD CMAXMIC'!F$1</f>
        <v>13.048313059776328</v>
      </c>
      <c r="G137">
        <f>'PK parameters (simulated)'!$E137/'PK PD CMAXMIC'!G$1</f>
        <v>6.524156529888164</v>
      </c>
      <c r="H137">
        <f>'PK parameters (simulated)'!$E137/'PK PD CMAXMIC'!H$1</f>
        <v>3.262078264944082</v>
      </c>
      <c r="I137">
        <f>'PK parameters (simulated)'!$E137/'PK PD CMAXMIC'!I$1</f>
        <v>1.631039132472041</v>
      </c>
      <c r="J137">
        <f>'PK parameters (simulated)'!$E137/'PK PD CMAXMIC'!J$1</f>
        <v>0.8155195662360205</v>
      </c>
    </row>
    <row r="138" spans="2:10" ht="12.75">
      <c r="B138">
        <f>'PK parameters (simulated)'!$E138/'PK PD CMAXMIC'!B$1</f>
        <v>180.63008064374074</v>
      </c>
      <c r="C138">
        <f>'PK parameters (simulated)'!$E138/'PK PD CMAXMIC'!C$1</f>
        <v>90.31504032187037</v>
      </c>
      <c r="D138">
        <f>'PK parameters (simulated)'!$E138/'PK PD CMAXMIC'!D$1</f>
        <v>45.157520160935185</v>
      </c>
      <c r="E138">
        <f>'PK parameters (simulated)'!$E138/'PK PD CMAXMIC'!E$1</f>
        <v>22.578760080467593</v>
      </c>
      <c r="F138">
        <f>'PK parameters (simulated)'!$E138/'PK PD CMAXMIC'!F$1</f>
        <v>11.289380040233796</v>
      </c>
      <c r="G138">
        <f>'PK parameters (simulated)'!$E138/'PK PD CMAXMIC'!G$1</f>
        <v>5.644690020116898</v>
      </c>
      <c r="H138">
        <f>'PK parameters (simulated)'!$E138/'PK PD CMAXMIC'!H$1</f>
        <v>2.822345010058449</v>
      </c>
      <c r="I138">
        <f>'PK parameters (simulated)'!$E138/'PK PD CMAXMIC'!I$1</f>
        <v>1.4111725050292245</v>
      </c>
      <c r="J138">
        <f>'PK parameters (simulated)'!$E138/'PK PD CMAXMIC'!J$1</f>
        <v>0.7055862525146123</v>
      </c>
    </row>
    <row r="139" spans="2:10" ht="12.75">
      <c r="B139">
        <f>'PK parameters (simulated)'!$E139/'PK PD CMAXMIC'!B$1</f>
        <v>179.9724948289921</v>
      </c>
      <c r="C139">
        <f>'PK parameters (simulated)'!$E139/'PK PD CMAXMIC'!C$1</f>
        <v>89.98624741449605</v>
      </c>
      <c r="D139">
        <f>'PK parameters (simulated)'!$E139/'PK PD CMAXMIC'!D$1</f>
        <v>44.993123707248024</v>
      </c>
      <c r="E139">
        <f>'PK parameters (simulated)'!$E139/'PK PD CMAXMIC'!E$1</f>
        <v>22.496561853624012</v>
      </c>
      <c r="F139">
        <f>'PK parameters (simulated)'!$E139/'PK PD CMAXMIC'!F$1</f>
        <v>11.248280926812006</v>
      </c>
      <c r="G139">
        <f>'PK parameters (simulated)'!$E139/'PK PD CMAXMIC'!G$1</f>
        <v>5.624140463406003</v>
      </c>
      <c r="H139">
        <f>'PK parameters (simulated)'!$E139/'PK PD CMAXMIC'!H$1</f>
        <v>2.8120702317030015</v>
      </c>
      <c r="I139">
        <f>'PK parameters (simulated)'!$E139/'PK PD CMAXMIC'!I$1</f>
        <v>1.4060351158515008</v>
      </c>
      <c r="J139">
        <f>'PK parameters (simulated)'!$E139/'PK PD CMAXMIC'!J$1</f>
        <v>0.7030175579257504</v>
      </c>
    </row>
    <row r="140" spans="2:10" ht="12.75">
      <c r="B140">
        <f>'PK parameters (simulated)'!$E140/'PK PD CMAXMIC'!B$1</f>
        <v>162.58816376820437</v>
      </c>
      <c r="C140">
        <f>'PK parameters (simulated)'!$E140/'PK PD CMAXMIC'!C$1</f>
        <v>81.29408188410218</v>
      </c>
      <c r="D140">
        <f>'PK parameters (simulated)'!$E140/'PK PD CMAXMIC'!D$1</f>
        <v>40.64704094205109</v>
      </c>
      <c r="E140">
        <f>'PK parameters (simulated)'!$E140/'PK PD CMAXMIC'!E$1</f>
        <v>20.323520471025546</v>
      </c>
      <c r="F140">
        <f>'PK parameters (simulated)'!$E140/'PK PD CMAXMIC'!F$1</f>
        <v>10.161760235512773</v>
      </c>
      <c r="G140">
        <f>'PK parameters (simulated)'!$E140/'PK PD CMAXMIC'!G$1</f>
        <v>5.0808801177563865</v>
      </c>
      <c r="H140">
        <f>'PK parameters (simulated)'!$E140/'PK PD CMAXMIC'!H$1</f>
        <v>2.5404400588781932</v>
      </c>
      <c r="I140">
        <f>'PK parameters (simulated)'!$E140/'PK PD CMAXMIC'!I$1</f>
        <v>1.2702200294390966</v>
      </c>
      <c r="J140">
        <f>'PK parameters (simulated)'!$E140/'PK PD CMAXMIC'!J$1</f>
        <v>0.6351100147195483</v>
      </c>
    </row>
    <row r="141" spans="2:10" ht="12.75">
      <c r="B141">
        <f>'PK parameters (simulated)'!$E141/'PK PD CMAXMIC'!B$1</f>
        <v>163.3148565096806</v>
      </c>
      <c r="C141">
        <f>'PK parameters (simulated)'!$E141/'PK PD CMAXMIC'!C$1</f>
        <v>81.6574282548403</v>
      </c>
      <c r="D141">
        <f>'PK parameters (simulated)'!$E141/'PK PD CMAXMIC'!D$1</f>
        <v>40.82871412742015</v>
      </c>
      <c r="E141">
        <f>'PK parameters (simulated)'!$E141/'PK PD CMAXMIC'!E$1</f>
        <v>20.414357063710074</v>
      </c>
      <c r="F141">
        <f>'PK parameters (simulated)'!$E141/'PK PD CMAXMIC'!F$1</f>
        <v>10.207178531855037</v>
      </c>
      <c r="G141">
        <f>'PK parameters (simulated)'!$E141/'PK PD CMAXMIC'!G$1</f>
        <v>5.103589265927519</v>
      </c>
      <c r="H141">
        <f>'PK parameters (simulated)'!$E141/'PK PD CMAXMIC'!H$1</f>
        <v>2.5517946329637593</v>
      </c>
      <c r="I141">
        <f>'PK parameters (simulated)'!$E141/'PK PD CMAXMIC'!I$1</f>
        <v>1.2758973164818797</v>
      </c>
      <c r="J141">
        <f>'PK parameters (simulated)'!$E141/'PK PD CMAXMIC'!J$1</f>
        <v>0.6379486582409398</v>
      </c>
    </row>
    <row r="142" spans="2:10" ht="12.75">
      <c r="B142">
        <f>'PK parameters (simulated)'!$E142/'PK PD CMAXMIC'!B$1</f>
        <v>168.84918601793112</v>
      </c>
      <c r="C142">
        <f>'PK parameters (simulated)'!$E142/'PK PD CMAXMIC'!C$1</f>
        <v>84.42459300896556</v>
      </c>
      <c r="D142">
        <f>'PK parameters (simulated)'!$E142/'PK PD CMAXMIC'!D$1</f>
        <v>42.21229650448278</v>
      </c>
      <c r="E142">
        <f>'PK parameters (simulated)'!$E142/'PK PD CMAXMIC'!E$1</f>
        <v>21.10614825224139</v>
      </c>
      <c r="F142">
        <f>'PK parameters (simulated)'!$E142/'PK PD CMAXMIC'!F$1</f>
        <v>10.553074126120695</v>
      </c>
      <c r="G142">
        <f>'PK parameters (simulated)'!$E142/'PK PD CMAXMIC'!G$1</f>
        <v>5.276537063060347</v>
      </c>
      <c r="H142">
        <f>'PK parameters (simulated)'!$E142/'PK PD CMAXMIC'!H$1</f>
        <v>2.6382685315301737</v>
      </c>
      <c r="I142">
        <f>'PK parameters (simulated)'!$E142/'PK PD CMAXMIC'!I$1</f>
        <v>1.3191342657650869</v>
      </c>
      <c r="J142">
        <f>'PK parameters (simulated)'!$E142/'PK PD CMAXMIC'!J$1</f>
        <v>0.6595671328825434</v>
      </c>
    </row>
    <row r="143" spans="2:10" ht="12.75">
      <c r="B143">
        <f>'PK parameters (simulated)'!$E143/'PK PD CMAXMIC'!B$1</f>
        <v>174.0191190815194</v>
      </c>
      <c r="C143">
        <f>'PK parameters (simulated)'!$E143/'PK PD CMAXMIC'!C$1</f>
        <v>87.0095595407597</v>
      </c>
      <c r="D143">
        <f>'PK parameters (simulated)'!$E143/'PK PD CMAXMIC'!D$1</f>
        <v>43.50477977037985</v>
      </c>
      <c r="E143">
        <f>'PK parameters (simulated)'!$E143/'PK PD CMAXMIC'!E$1</f>
        <v>21.752389885189924</v>
      </c>
      <c r="F143">
        <f>'PK parameters (simulated)'!$E143/'PK PD CMAXMIC'!F$1</f>
        <v>10.876194942594962</v>
      </c>
      <c r="G143">
        <f>'PK parameters (simulated)'!$E143/'PK PD CMAXMIC'!G$1</f>
        <v>5.438097471297481</v>
      </c>
      <c r="H143">
        <f>'PK parameters (simulated)'!$E143/'PK PD CMAXMIC'!H$1</f>
        <v>2.7190487356487405</v>
      </c>
      <c r="I143">
        <f>'PK parameters (simulated)'!$E143/'PK PD CMAXMIC'!I$1</f>
        <v>1.3595243678243703</v>
      </c>
      <c r="J143">
        <f>'PK parameters (simulated)'!$E143/'PK PD CMAXMIC'!J$1</f>
        <v>0.6797621839121851</v>
      </c>
    </row>
    <row r="144" spans="2:10" ht="12.75">
      <c r="B144">
        <f>'PK parameters (simulated)'!$E144/'PK PD CMAXMIC'!B$1</f>
        <v>190.85293912956885</v>
      </c>
      <c r="C144">
        <f>'PK parameters (simulated)'!$E144/'PK PD CMAXMIC'!C$1</f>
        <v>95.42646956478443</v>
      </c>
      <c r="D144">
        <f>'PK parameters (simulated)'!$E144/'PK PD CMAXMIC'!D$1</f>
        <v>47.71323478239221</v>
      </c>
      <c r="E144">
        <f>'PK parameters (simulated)'!$E144/'PK PD CMAXMIC'!E$1</f>
        <v>23.856617391196107</v>
      </c>
      <c r="F144">
        <f>'PK parameters (simulated)'!$E144/'PK PD CMAXMIC'!F$1</f>
        <v>11.928308695598053</v>
      </c>
      <c r="G144">
        <f>'PK parameters (simulated)'!$E144/'PK PD CMAXMIC'!G$1</f>
        <v>5.964154347799027</v>
      </c>
      <c r="H144">
        <f>'PK parameters (simulated)'!$E144/'PK PD CMAXMIC'!H$1</f>
        <v>2.9820771738995133</v>
      </c>
      <c r="I144">
        <f>'PK parameters (simulated)'!$E144/'PK PD CMAXMIC'!I$1</f>
        <v>1.4910385869497567</v>
      </c>
      <c r="J144">
        <f>'PK parameters (simulated)'!$E144/'PK PD CMAXMIC'!J$1</f>
        <v>0.7455192934748783</v>
      </c>
    </row>
    <row r="145" spans="2:10" ht="12.75">
      <c r="B145">
        <f>'PK parameters (simulated)'!$E145/'PK PD CMAXMIC'!B$1</f>
        <v>192.49627360988165</v>
      </c>
      <c r="C145">
        <f>'PK parameters (simulated)'!$E145/'PK PD CMAXMIC'!C$1</f>
        <v>96.24813680494083</v>
      </c>
      <c r="D145">
        <f>'PK parameters (simulated)'!$E145/'PK PD CMAXMIC'!D$1</f>
        <v>48.124068402470414</v>
      </c>
      <c r="E145">
        <f>'PK parameters (simulated)'!$E145/'PK PD CMAXMIC'!E$1</f>
        <v>24.062034201235207</v>
      </c>
      <c r="F145">
        <f>'PK parameters (simulated)'!$E145/'PK PD CMAXMIC'!F$1</f>
        <v>12.031017100617603</v>
      </c>
      <c r="G145">
        <f>'PK parameters (simulated)'!$E145/'PK PD CMAXMIC'!G$1</f>
        <v>6.015508550308802</v>
      </c>
      <c r="H145">
        <f>'PK parameters (simulated)'!$E145/'PK PD CMAXMIC'!H$1</f>
        <v>3.007754275154401</v>
      </c>
      <c r="I145">
        <f>'PK parameters (simulated)'!$E145/'PK PD CMAXMIC'!I$1</f>
        <v>1.5038771375772004</v>
      </c>
      <c r="J145">
        <f>'PK parameters (simulated)'!$E145/'PK PD CMAXMIC'!J$1</f>
        <v>0.7519385687886002</v>
      </c>
    </row>
    <row r="146" spans="2:10" ht="12.75">
      <c r="B146">
        <f>'PK parameters (simulated)'!$E146/'PK PD CMAXMIC'!B$1</f>
        <v>185.84555355961518</v>
      </c>
      <c r="C146">
        <f>'PK parameters (simulated)'!$E146/'PK PD CMAXMIC'!C$1</f>
        <v>92.92277677980759</v>
      </c>
      <c r="D146">
        <f>'PK parameters (simulated)'!$E146/'PK PD CMAXMIC'!D$1</f>
        <v>46.461388389903796</v>
      </c>
      <c r="E146">
        <f>'PK parameters (simulated)'!$E146/'PK PD CMAXMIC'!E$1</f>
        <v>23.230694194951898</v>
      </c>
      <c r="F146">
        <f>'PK parameters (simulated)'!$E146/'PK PD CMAXMIC'!F$1</f>
        <v>11.615347097475949</v>
      </c>
      <c r="G146">
        <f>'PK parameters (simulated)'!$E146/'PK PD CMAXMIC'!G$1</f>
        <v>5.8076735487379745</v>
      </c>
      <c r="H146">
        <f>'PK parameters (simulated)'!$E146/'PK PD CMAXMIC'!H$1</f>
        <v>2.9038367743689872</v>
      </c>
      <c r="I146">
        <f>'PK parameters (simulated)'!$E146/'PK PD CMAXMIC'!I$1</f>
        <v>1.4519183871844936</v>
      </c>
      <c r="J146">
        <f>'PK parameters (simulated)'!$E146/'PK PD CMAXMIC'!J$1</f>
        <v>0.7259591935922468</v>
      </c>
    </row>
    <row r="147" spans="2:10" ht="12.75">
      <c r="B147">
        <f>'PK parameters (simulated)'!$E147/'PK PD CMAXMIC'!B$1</f>
        <v>220.5095372323782</v>
      </c>
      <c r="C147">
        <f>'PK parameters (simulated)'!$E147/'PK PD CMAXMIC'!C$1</f>
        <v>110.2547686161891</v>
      </c>
      <c r="D147">
        <f>'PK parameters (simulated)'!$E147/'PK PD CMAXMIC'!D$1</f>
        <v>55.12738430809455</v>
      </c>
      <c r="E147">
        <f>'PK parameters (simulated)'!$E147/'PK PD CMAXMIC'!E$1</f>
        <v>27.563692154047274</v>
      </c>
      <c r="F147">
        <f>'PK parameters (simulated)'!$E147/'PK PD CMAXMIC'!F$1</f>
        <v>13.781846077023637</v>
      </c>
      <c r="G147">
        <f>'PK parameters (simulated)'!$E147/'PK PD CMAXMIC'!G$1</f>
        <v>6.8909230385118185</v>
      </c>
      <c r="H147">
        <f>'PK parameters (simulated)'!$E147/'PK PD CMAXMIC'!H$1</f>
        <v>3.4454615192559093</v>
      </c>
      <c r="I147">
        <f>'PK parameters (simulated)'!$E147/'PK PD CMAXMIC'!I$1</f>
        <v>1.7227307596279546</v>
      </c>
      <c r="J147">
        <f>'PK parameters (simulated)'!$E147/'PK PD CMAXMIC'!J$1</f>
        <v>0.8613653798139773</v>
      </c>
    </row>
    <row r="148" spans="2:10" ht="12.75">
      <c r="B148">
        <f>'PK parameters (simulated)'!$E148/'PK PD CMAXMIC'!B$1</f>
        <v>246.15089893374883</v>
      </c>
      <c r="C148">
        <f>'PK parameters (simulated)'!$E148/'PK PD CMAXMIC'!C$1</f>
        <v>123.07544946687442</v>
      </c>
      <c r="D148">
        <f>'PK parameters (simulated)'!$E148/'PK PD CMAXMIC'!D$1</f>
        <v>61.53772473343721</v>
      </c>
      <c r="E148">
        <f>'PK parameters (simulated)'!$E148/'PK PD CMAXMIC'!E$1</f>
        <v>30.768862366718604</v>
      </c>
      <c r="F148">
        <f>'PK parameters (simulated)'!$E148/'PK PD CMAXMIC'!F$1</f>
        <v>15.384431183359302</v>
      </c>
      <c r="G148">
        <f>'PK parameters (simulated)'!$E148/'PK PD CMAXMIC'!G$1</f>
        <v>7.692215591679651</v>
      </c>
      <c r="H148">
        <f>'PK parameters (simulated)'!$E148/'PK PD CMAXMIC'!H$1</f>
        <v>3.8461077958398255</v>
      </c>
      <c r="I148">
        <f>'PK parameters (simulated)'!$E148/'PK PD CMAXMIC'!I$1</f>
        <v>1.9230538979199128</v>
      </c>
      <c r="J148">
        <f>'PK parameters (simulated)'!$E148/'PK PD CMAXMIC'!J$1</f>
        <v>0.9615269489599564</v>
      </c>
    </row>
    <row r="149" spans="2:10" ht="12.75">
      <c r="B149">
        <f>'PK parameters (simulated)'!$E149/'PK PD CMAXMIC'!B$1</f>
        <v>164.84001248303767</v>
      </c>
      <c r="C149">
        <f>'PK parameters (simulated)'!$E149/'PK PD CMAXMIC'!C$1</f>
        <v>82.42000624151883</v>
      </c>
      <c r="D149">
        <f>'PK parameters (simulated)'!$E149/'PK PD CMAXMIC'!D$1</f>
        <v>41.21000312075942</v>
      </c>
      <c r="E149">
        <f>'PK parameters (simulated)'!$E149/'PK PD CMAXMIC'!E$1</f>
        <v>20.60500156037971</v>
      </c>
      <c r="F149">
        <f>'PK parameters (simulated)'!$E149/'PK PD CMAXMIC'!F$1</f>
        <v>10.302500780189854</v>
      </c>
      <c r="G149">
        <f>'PK parameters (simulated)'!$E149/'PK PD CMAXMIC'!G$1</f>
        <v>5.151250390094927</v>
      </c>
      <c r="H149">
        <f>'PK parameters (simulated)'!$E149/'PK PD CMAXMIC'!H$1</f>
        <v>2.5756251950474636</v>
      </c>
      <c r="I149">
        <f>'PK parameters (simulated)'!$E149/'PK PD CMAXMIC'!I$1</f>
        <v>1.2878125975237318</v>
      </c>
      <c r="J149">
        <f>'PK parameters (simulated)'!$E149/'PK PD CMAXMIC'!J$1</f>
        <v>0.6439062987618659</v>
      </c>
    </row>
    <row r="150" spans="2:10" ht="12.75">
      <c r="B150">
        <f>'PK parameters (simulated)'!$E150/'PK PD CMAXMIC'!B$1</f>
        <v>226.55732069836594</v>
      </c>
      <c r="C150">
        <f>'PK parameters (simulated)'!$E150/'PK PD CMAXMIC'!C$1</f>
        <v>113.27866034918297</v>
      </c>
      <c r="D150">
        <f>'PK parameters (simulated)'!$E150/'PK PD CMAXMIC'!D$1</f>
        <v>56.639330174591485</v>
      </c>
      <c r="E150">
        <f>'PK parameters (simulated)'!$E150/'PK PD CMAXMIC'!E$1</f>
        <v>28.319665087295743</v>
      </c>
      <c r="F150">
        <f>'PK parameters (simulated)'!$E150/'PK PD CMAXMIC'!F$1</f>
        <v>14.159832543647871</v>
      </c>
      <c r="G150">
        <f>'PK parameters (simulated)'!$E150/'PK PD CMAXMIC'!G$1</f>
        <v>7.079916271823936</v>
      </c>
      <c r="H150">
        <f>'PK parameters (simulated)'!$E150/'PK PD CMAXMIC'!H$1</f>
        <v>3.539958135911968</v>
      </c>
      <c r="I150">
        <f>'PK parameters (simulated)'!$E150/'PK PD CMAXMIC'!I$1</f>
        <v>1.769979067955984</v>
      </c>
      <c r="J150">
        <f>'PK parameters (simulated)'!$E150/'PK PD CMAXMIC'!J$1</f>
        <v>0.884989533977992</v>
      </c>
    </row>
    <row r="151" spans="2:10" ht="12.75">
      <c r="B151">
        <f>'PK parameters (simulated)'!$E151/'PK PD CMAXMIC'!B$1</f>
        <v>180.91573953215024</v>
      </c>
      <c r="C151">
        <f>'PK parameters (simulated)'!$E151/'PK PD CMAXMIC'!C$1</f>
        <v>90.45786976607512</v>
      </c>
      <c r="D151">
        <f>'PK parameters (simulated)'!$E151/'PK PD CMAXMIC'!D$1</f>
        <v>45.22893488303756</v>
      </c>
      <c r="E151">
        <f>'PK parameters (simulated)'!$E151/'PK PD CMAXMIC'!E$1</f>
        <v>22.61446744151878</v>
      </c>
      <c r="F151">
        <f>'PK parameters (simulated)'!$E151/'PK PD CMAXMIC'!F$1</f>
        <v>11.30723372075939</v>
      </c>
      <c r="G151">
        <f>'PK parameters (simulated)'!$E151/'PK PD CMAXMIC'!G$1</f>
        <v>5.653616860379695</v>
      </c>
      <c r="H151">
        <f>'PK parameters (simulated)'!$E151/'PK PD CMAXMIC'!H$1</f>
        <v>2.8268084301898475</v>
      </c>
      <c r="I151">
        <f>'PK parameters (simulated)'!$E151/'PK PD CMAXMIC'!I$1</f>
        <v>1.4134042150949238</v>
      </c>
      <c r="J151">
        <f>'PK parameters (simulated)'!$E151/'PK PD CMAXMIC'!J$1</f>
        <v>0.7067021075474619</v>
      </c>
    </row>
    <row r="152" spans="2:10" ht="12.75">
      <c r="B152">
        <f>'PK parameters (simulated)'!$E152/'PK PD CMAXMIC'!B$1</f>
        <v>201.6935602990208</v>
      </c>
      <c r="C152">
        <f>'PK parameters (simulated)'!$E152/'PK PD CMAXMIC'!C$1</f>
        <v>100.8467801495104</v>
      </c>
      <c r="D152">
        <f>'PK parameters (simulated)'!$E152/'PK PD CMAXMIC'!D$1</f>
        <v>50.4233900747552</v>
      </c>
      <c r="E152">
        <f>'PK parameters (simulated)'!$E152/'PK PD CMAXMIC'!E$1</f>
        <v>25.2116950373776</v>
      </c>
      <c r="F152">
        <f>'PK parameters (simulated)'!$E152/'PK PD CMAXMIC'!F$1</f>
        <v>12.6058475186888</v>
      </c>
      <c r="G152">
        <f>'PK parameters (simulated)'!$E152/'PK PD CMAXMIC'!G$1</f>
        <v>6.3029237593444</v>
      </c>
      <c r="H152">
        <f>'PK parameters (simulated)'!$E152/'PK PD CMAXMIC'!H$1</f>
        <v>3.1514618796722</v>
      </c>
      <c r="I152">
        <f>'PK parameters (simulated)'!$E152/'PK PD CMAXMIC'!I$1</f>
        <v>1.5757309398361</v>
      </c>
      <c r="J152">
        <f>'PK parameters (simulated)'!$E152/'PK PD CMAXMIC'!J$1</f>
        <v>0.78786546991805</v>
      </c>
    </row>
    <row r="153" spans="2:10" ht="12.75">
      <c r="B153">
        <f>'PK parameters (simulated)'!$E153/'PK PD CMAXMIC'!B$1</f>
        <v>161.410182543175</v>
      </c>
      <c r="C153">
        <f>'PK parameters (simulated)'!$E153/'PK PD CMAXMIC'!C$1</f>
        <v>80.7050912715875</v>
      </c>
      <c r="D153">
        <f>'PK parameters (simulated)'!$E153/'PK PD CMAXMIC'!D$1</f>
        <v>40.35254563579375</v>
      </c>
      <c r="E153">
        <f>'PK parameters (simulated)'!$E153/'PK PD CMAXMIC'!E$1</f>
        <v>20.176272817896876</v>
      </c>
      <c r="F153">
        <f>'PK parameters (simulated)'!$E153/'PK PD CMAXMIC'!F$1</f>
        <v>10.088136408948438</v>
      </c>
      <c r="G153">
        <f>'PK parameters (simulated)'!$E153/'PK PD CMAXMIC'!G$1</f>
        <v>5.044068204474219</v>
      </c>
      <c r="H153">
        <f>'PK parameters (simulated)'!$E153/'PK PD CMAXMIC'!H$1</f>
        <v>2.5220341022371096</v>
      </c>
      <c r="I153">
        <f>'PK parameters (simulated)'!$E153/'PK PD CMAXMIC'!I$1</f>
        <v>1.2610170511185548</v>
      </c>
      <c r="J153">
        <f>'PK parameters (simulated)'!$E153/'PK PD CMAXMIC'!J$1</f>
        <v>0.6305085255592774</v>
      </c>
    </row>
    <row r="154" spans="2:10" ht="12.75">
      <c r="B154">
        <f>'PK parameters (simulated)'!$E154/'PK PD CMAXMIC'!B$1</f>
        <v>181.7788212261044</v>
      </c>
      <c r="C154">
        <f>'PK parameters (simulated)'!$E154/'PK PD CMAXMIC'!C$1</f>
        <v>90.8894106130522</v>
      </c>
      <c r="D154">
        <f>'PK parameters (simulated)'!$E154/'PK PD CMAXMIC'!D$1</f>
        <v>45.4447053065261</v>
      </c>
      <c r="E154">
        <f>'PK parameters (simulated)'!$E154/'PK PD CMAXMIC'!E$1</f>
        <v>22.72235265326305</v>
      </c>
      <c r="F154">
        <f>'PK parameters (simulated)'!$E154/'PK PD CMAXMIC'!F$1</f>
        <v>11.361176326631526</v>
      </c>
      <c r="G154">
        <f>'PK parameters (simulated)'!$E154/'PK PD CMAXMIC'!G$1</f>
        <v>5.680588163315763</v>
      </c>
      <c r="H154">
        <f>'PK parameters (simulated)'!$E154/'PK PD CMAXMIC'!H$1</f>
        <v>2.8402940816578814</v>
      </c>
      <c r="I154">
        <f>'PK parameters (simulated)'!$E154/'PK PD CMAXMIC'!I$1</f>
        <v>1.4201470408289407</v>
      </c>
      <c r="J154">
        <f>'PK parameters (simulated)'!$E154/'PK PD CMAXMIC'!J$1</f>
        <v>0.7100735204144704</v>
      </c>
    </row>
    <row r="155" spans="2:10" ht="12.75">
      <c r="B155">
        <f>'PK parameters (simulated)'!$E155/'PK PD CMAXMIC'!B$1</f>
        <v>213.13432675913955</v>
      </c>
      <c r="C155">
        <f>'PK parameters (simulated)'!$E155/'PK PD CMAXMIC'!C$1</f>
        <v>106.56716337956978</v>
      </c>
      <c r="D155">
        <f>'PK parameters (simulated)'!$E155/'PK PD CMAXMIC'!D$1</f>
        <v>53.28358168978489</v>
      </c>
      <c r="E155">
        <f>'PK parameters (simulated)'!$E155/'PK PD CMAXMIC'!E$1</f>
        <v>26.641790844892444</v>
      </c>
      <c r="F155">
        <f>'PK parameters (simulated)'!$E155/'PK PD CMAXMIC'!F$1</f>
        <v>13.320895422446222</v>
      </c>
      <c r="G155">
        <f>'PK parameters (simulated)'!$E155/'PK PD CMAXMIC'!G$1</f>
        <v>6.660447711223111</v>
      </c>
      <c r="H155">
        <f>'PK parameters (simulated)'!$E155/'PK PD CMAXMIC'!H$1</f>
        <v>3.3302238556115555</v>
      </c>
      <c r="I155">
        <f>'PK parameters (simulated)'!$E155/'PK PD CMAXMIC'!I$1</f>
        <v>1.6651119278057778</v>
      </c>
      <c r="J155">
        <f>'PK parameters (simulated)'!$E155/'PK PD CMAXMIC'!J$1</f>
        <v>0.8325559639028889</v>
      </c>
    </row>
    <row r="156" spans="2:10" ht="12.75">
      <c r="B156">
        <f>'PK parameters (simulated)'!$E156/'PK PD CMAXMIC'!B$1</f>
        <v>251.47312741961238</v>
      </c>
      <c r="C156">
        <f>'PK parameters (simulated)'!$E156/'PK PD CMAXMIC'!C$1</f>
        <v>125.73656370980619</v>
      </c>
      <c r="D156">
        <f>'PK parameters (simulated)'!$E156/'PK PD CMAXMIC'!D$1</f>
        <v>62.868281854903096</v>
      </c>
      <c r="E156">
        <f>'PK parameters (simulated)'!$E156/'PK PD CMAXMIC'!E$1</f>
        <v>31.434140927451548</v>
      </c>
      <c r="F156">
        <f>'PK parameters (simulated)'!$E156/'PK PD CMAXMIC'!F$1</f>
        <v>15.717070463725774</v>
      </c>
      <c r="G156">
        <f>'PK parameters (simulated)'!$E156/'PK PD CMAXMIC'!G$1</f>
        <v>7.858535231862887</v>
      </c>
      <c r="H156">
        <f>'PK parameters (simulated)'!$E156/'PK PD CMAXMIC'!H$1</f>
        <v>3.9292676159314435</v>
      </c>
      <c r="I156">
        <f>'PK parameters (simulated)'!$E156/'PK PD CMAXMIC'!I$1</f>
        <v>1.9646338079657217</v>
      </c>
      <c r="J156">
        <f>'PK parameters (simulated)'!$E156/'PK PD CMAXMIC'!J$1</f>
        <v>0.9823169039828609</v>
      </c>
    </row>
    <row r="157" spans="2:10" ht="12.75">
      <c r="B157">
        <f>'PK parameters (simulated)'!$E157/'PK PD CMAXMIC'!B$1</f>
        <v>229.22520832483102</v>
      </c>
      <c r="C157">
        <f>'PK parameters (simulated)'!$E157/'PK PD CMAXMIC'!C$1</f>
        <v>114.61260416241551</v>
      </c>
      <c r="D157">
        <f>'PK parameters (simulated)'!$E157/'PK PD CMAXMIC'!D$1</f>
        <v>57.306302081207754</v>
      </c>
      <c r="E157">
        <f>'PK parameters (simulated)'!$E157/'PK PD CMAXMIC'!E$1</f>
        <v>28.653151040603877</v>
      </c>
      <c r="F157">
        <f>'PK parameters (simulated)'!$E157/'PK PD CMAXMIC'!F$1</f>
        <v>14.326575520301938</v>
      </c>
      <c r="G157">
        <f>'PK parameters (simulated)'!$E157/'PK PD CMAXMIC'!G$1</f>
        <v>7.163287760150969</v>
      </c>
      <c r="H157">
        <f>'PK parameters (simulated)'!$E157/'PK PD CMAXMIC'!H$1</f>
        <v>3.5816438800754846</v>
      </c>
      <c r="I157">
        <f>'PK parameters (simulated)'!$E157/'PK PD CMAXMIC'!I$1</f>
        <v>1.7908219400377423</v>
      </c>
      <c r="J157">
        <f>'PK parameters (simulated)'!$E157/'PK PD CMAXMIC'!J$1</f>
        <v>0.8954109700188712</v>
      </c>
    </row>
    <row r="158" spans="2:10" ht="12.75">
      <c r="B158">
        <f>'PK parameters (simulated)'!$E158/'PK PD CMAXMIC'!B$1</f>
        <v>182.44593515251086</v>
      </c>
      <c r="C158">
        <f>'PK parameters (simulated)'!$E158/'PK PD CMAXMIC'!C$1</f>
        <v>91.22296757625543</v>
      </c>
      <c r="D158">
        <f>'PK parameters (simulated)'!$E158/'PK PD CMAXMIC'!D$1</f>
        <v>45.611483788127714</v>
      </c>
      <c r="E158">
        <f>'PK parameters (simulated)'!$E158/'PK PD CMAXMIC'!E$1</f>
        <v>22.805741894063857</v>
      </c>
      <c r="F158">
        <f>'PK parameters (simulated)'!$E158/'PK PD CMAXMIC'!F$1</f>
        <v>11.402870947031928</v>
      </c>
      <c r="G158">
        <f>'PK parameters (simulated)'!$E158/'PK PD CMAXMIC'!G$1</f>
        <v>5.701435473515964</v>
      </c>
      <c r="H158">
        <f>'PK parameters (simulated)'!$E158/'PK PD CMAXMIC'!H$1</f>
        <v>2.850717736757982</v>
      </c>
      <c r="I158">
        <f>'PK parameters (simulated)'!$E158/'PK PD CMAXMIC'!I$1</f>
        <v>1.425358868378991</v>
      </c>
      <c r="J158">
        <f>'PK parameters (simulated)'!$E158/'PK PD CMAXMIC'!J$1</f>
        <v>0.7126794341894955</v>
      </c>
    </row>
    <row r="159" spans="2:10" ht="12.75">
      <c r="B159">
        <f>'PK parameters (simulated)'!$E159/'PK PD CMAXMIC'!B$1</f>
        <v>142.12140789801578</v>
      </c>
      <c r="C159">
        <f>'PK parameters (simulated)'!$E159/'PK PD CMAXMIC'!C$1</f>
        <v>71.06070394900789</v>
      </c>
      <c r="D159">
        <f>'PK parameters (simulated)'!$E159/'PK PD CMAXMIC'!D$1</f>
        <v>35.530351974503944</v>
      </c>
      <c r="E159">
        <f>'PK parameters (simulated)'!$E159/'PK PD CMAXMIC'!E$1</f>
        <v>17.765175987251972</v>
      </c>
      <c r="F159">
        <f>'PK parameters (simulated)'!$E159/'PK PD CMAXMIC'!F$1</f>
        <v>8.882587993625986</v>
      </c>
      <c r="G159">
        <f>'PK parameters (simulated)'!$E159/'PK PD CMAXMIC'!G$1</f>
        <v>4.441293996812993</v>
      </c>
      <c r="H159">
        <f>'PK parameters (simulated)'!$E159/'PK PD CMAXMIC'!H$1</f>
        <v>2.2206469984064965</v>
      </c>
      <c r="I159">
        <f>'PK parameters (simulated)'!$E159/'PK PD CMAXMIC'!I$1</f>
        <v>1.1103234992032482</v>
      </c>
      <c r="J159">
        <f>'PK parameters (simulated)'!$E159/'PK PD CMAXMIC'!J$1</f>
        <v>0.5551617496016241</v>
      </c>
    </row>
    <row r="160" spans="2:10" ht="12.75">
      <c r="B160">
        <f>'PK parameters (simulated)'!$E160/'PK PD CMAXMIC'!B$1</f>
        <v>148.08808676345885</v>
      </c>
      <c r="C160">
        <f>'PK parameters (simulated)'!$E160/'PK PD CMAXMIC'!C$1</f>
        <v>74.04404338172942</v>
      </c>
      <c r="D160">
        <f>'PK parameters (simulated)'!$E160/'PK PD CMAXMIC'!D$1</f>
        <v>37.02202169086471</v>
      </c>
      <c r="E160">
        <f>'PK parameters (simulated)'!$E160/'PK PD CMAXMIC'!E$1</f>
        <v>18.511010845432356</v>
      </c>
      <c r="F160">
        <f>'PK parameters (simulated)'!$E160/'PK PD CMAXMIC'!F$1</f>
        <v>9.255505422716178</v>
      </c>
      <c r="G160">
        <f>'PK parameters (simulated)'!$E160/'PK PD CMAXMIC'!G$1</f>
        <v>4.627752711358089</v>
      </c>
      <c r="H160">
        <f>'PK parameters (simulated)'!$E160/'PK PD CMAXMIC'!H$1</f>
        <v>2.3138763556790445</v>
      </c>
      <c r="I160">
        <f>'PK parameters (simulated)'!$E160/'PK PD CMAXMIC'!I$1</f>
        <v>1.1569381778395222</v>
      </c>
      <c r="J160">
        <f>'PK parameters (simulated)'!$E160/'PK PD CMAXMIC'!J$1</f>
        <v>0.5784690889197611</v>
      </c>
    </row>
    <row r="161" spans="2:10" ht="12.75">
      <c r="B161">
        <f>'PK parameters (simulated)'!$E161/'PK PD CMAXMIC'!B$1</f>
        <v>172.26167350285007</v>
      </c>
      <c r="C161">
        <f>'PK parameters (simulated)'!$E161/'PK PD CMAXMIC'!C$1</f>
        <v>86.13083675142504</v>
      </c>
      <c r="D161">
        <f>'PK parameters (simulated)'!$E161/'PK PD CMAXMIC'!D$1</f>
        <v>43.06541837571252</v>
      </c>
      <c r="E161">
        <f>'PK parameters (simulated)'!$E161/'PK PD CMAXMIC'!E$1</f>
        <v>21.53270918785626</v>
      </c>
      <c r="F161">
        <f>'PK parameters (simulated)'!$E161/'PK PD CMAXMIC'!F$1</f>
        <v>10.76635459392813</v>
      </c>
      <c r="G161">
        <f>'PK parameters (simulated)'!$E161/'PK PD CMAXMIC'!G$1</f>
        <v>5.383177296964065</v>
      </c>
      <c r="H161">
        <f>'PK parameters (simulated)'!$E161/'PK PD CMAXMIC'!H$1</f>
        <v>2.6915886484820324</v>
      </c>
      <c r="I161">
        <f>'PK parameters (simulated)'!$E161/'PK PD CMAXMIC'!I$1</f>
        <v>1.3457943242410162</v>
      </c>
      <c r="J161">
        <f>'PK parameters (simulated)'!$E161/'PK PD CMAXMIC'!J$1</f>
        <v>0.6728971621205081</v>
      </c>
    </row>
    <row r="162" spans="2:10" ht="12.75">
      <c r="B162">
        <f>'PK parameters (simulated)'!$E162/'PK PD CMAXMIC'!B$1</f>
        <v>212.32013582062876</v>
      </c>
      <c r="C162">
        <f>'PK parameters (simulated)'!$E162/'PK PD CMAXMIC'!C$1</f>
        <v>106.16006791031438</v>
      </c>
      <c r="D162">
        <f>'PK parameters (simulated)'!$E162/'PK PD CMAXMIC'!D$1</f>
        <v>53.08003395515719</v>
      </c>
      <c r="E162">
        <f>'PK parameters (simulated)'!$E162/'PK PD CMAXMIC'!E$1</f>
        <v>26.540016977578595</v>
      </c>
      <c r="F162">
        <f>'PK parameters (simulated)'!$E162/'PK PD CMAXMIC'!F$1</f>
        <v>13.270008488789298</v>
      </c>
      <c r="G162">
        <f>'PK parameters (simulated)'!$E162/'PK PD CMAXMIC'!G$1</f>
        <v>6.635004244394649</v>
      </c>
      <c r="H162">
        <f>'PK parameters (simulated)'!$E162/'PK PD CMAXMIC'!H$1</f>
        <v>3.3175021221973244</v>
      </c>
      <c r="I162">
        <f>'PK parameters (simulated)'!$E162/'PK PD CMAXMIC'!I$1</f>
        <v>1.6587510610986622</v>
      </c>
      <c r="J162">
        <f>'PK parameters (simulated)'!$E162/'PK PD CMAXMIC'!J$1</f>
        <v>0.8293755305493311</v>
      </c>
    </row>
    <row r="163" spans="2:10" ht="12.75">
      <c r="B163">
        <f>'PK parameters (simulated)'!$E163/'PK PD CMAXMIC'!B$1</f>
        <v>185.1021784630912</v>
      </c>
      <c r="C163">
        <f>'PK parameters (simulated)'!$E163/'PK PD CMAXMIC'!C$1</f>
        <v>92.5510892315456</v>
      </c>
      <c r="D163">
        <f>'PK parameters (simulated)'!$E163/'PK PD CMAXMIC'!D$1</f>
        <v>46.2755446157728</v>
      </c>
      <c r="E163">
        <f>'PK parameters (simulated)'!$E163/'PK PD CMAXMIC'!E$1</f>
        <v>23.1377723078864</v>
      </c>
      <c r="F163">
        <f>'PK parameters (simulated)'!$E163/'PK PD CMAXMIC'!F$1</f>
        <v>11.5688861539432</v>
      </c>
      <c r="G163">
        <f>'PK parameters (simulated)'!$E163/'PK PD CMAXMIC'!G$1</f>
        <v>5.7844430769716</v>
      </c>
      <c r="H163">
        <f>'PK parameters (simulated)'!$E163/'PK PD CMAXMIC'!H$1</f>
        <v>2.8922215384858</v>
      </c>
      <c r="I163">
        <f>'PK parameters (simulated)'!$E163/'PK PD CMAXMIC'!I$1</f>
        <v>1.4461107692429</v>
      </c>
      <c r="J163">
        <f>'PK parameters (simulated)'!$E163/'PK PD CMAXMIC'!J$1</f>
        <v>0.72305538462145</v>
      </c>
    </row>
    <row r="164" spans="2:10" ht="12.75">
      <c r="B164">
        <f>'PK parameters (simulated)'!$E164/'PK PD CMAXMIC'!B$1</f>
        <v>197.39265030590965</v>
      </c>
      <c r="C164">
        <f>'PK parameters (simulated)'!$E164/'PK PD CMAXMIC'!C$1</f>
        <v>98.69632515295483</v>
      </c>
      <c r="D164">
        <f>'PK parameters (simulated)'!$E164/'PK PD CMAXMIC'!D$1</f>
        <v>49.348162576477414</v>
      </c>
      <c r="E164">
        <f>'PK parameters (simulated)'!$E164/'PK PD CMAXMIC'!E$1</f>
        <v>24.674081288238707</v>
      </c>
      <c r="F164">
        <f>'PK parameters (simulated)'!$E164/'PK PD CMAXMIC'!F$1</f>
        <v>12.337040644119353</v>
      </c>
      <c r="G164">
        <f>'PK parameters (simulated)'!$E164/'PK PD CMAXMIC'!G$1</f>
        <v>6.168520322059677</v>
      </c>
      <c r="H164">
        <f>'PK parameters (simulated)'!$E164/'PK PD CMAXMIC'!H$1</f>
        <v>3.0842601610298384</v>
      </c>
      <c r="I164">
        <f>'PK parameters (simulated)'!$E164/'PK PD CMAXMIC'!I$1</f>
        <v>1.5421300805149192</v>
      </c>
      <c r="J164">
        <f>'PK parameters (simulated)'!$E164/'PK PD CMAXMIC'!J$1</f>
        <v>0.7710650402574596</v>
      </c>
    </row>
    <row r="165" spans="2:10" ht="12.75">
      <c r="B165">
        <f>'PK parameters (simulated)'!$E165/'PK PD CMAXMIC'!B$1</f>
        <v>213.40896644322504</v>
      </c>
      <c r="C165">
        <f>'PK parameters (simulated)'!$E165/'PK PD CMAXMIC'!C$1</f>
        <v>106.70448322161252</v>
      </c>
      <c r="D165">
        <f>'PK parameters (simulated)'!$E165/'PK PD CMAXMIC'!D$1</f>
        <v>53.35224161080626</v>
      </c>
      <c r="E165">
        <f>'PK parameters (simulated)'!$E165/'PK PD CMAXMIC'!E$1</f>
        <v>26.67612080540313</v>
      </c>
      <c r="F165">
        <f>'PK parameters (simulated)'!$E165/'PK PD CMAXMIC'!F$1</f>
        <v>13.338060402701565</v>
      </c>
      <c r="G165">
        <f>'PK parameters (simulated)'!$E165/'PK PD CMAXMIC'!G$1</f>
        <v>6.6690302013507825</v>
      </c>
      <c r="H165">
        <f>'PK parameters (simulated)'!$E165/'PK PD CMAXMIC'!H$1</f>
        <v>3.3345151006753913</v>
      </c>
      <c r="I165">
        <f>'PK parameters (simulated)'!$E165/'PK PD CMAXMIC'!I$1</f>
        <v>1.6672575503376956</v>
      </c>
      <c r="J165">
        <f>'PK parameters (simulated)'!$E165/'PK PD CMAXMIC'!J$1</f>
        <v>0.8336287751688478</v>
      </c>
    </row>
    <row r="166" spans="2:10" ht="12.75">
      <c r="B166">
        <f>'PK parameters (simulated)'!$E166/'PK PD CMAXMIC'!B$1</f>
        <v>166.13171616669922</v>
      </c>
      <c r="C166">
        <f>'PK parameters (simulated)'!$E166/'PK PD CMAXMIC'!C$1</f>
        <v>83.06585808334961</v>
      </c>
      <c r="D166">
        <f>'PK parameters (simulated)'!$E166/'PK PD CMAXMIC'!D$1</f>
        <v>41.532929041674805</v>
      </c>
      <c r="E166">
        <f>'PK parameters (simulated)'!$E166/'PK PD CMAXMIC'!E$1</f>
        <v>20.766464520837403</v>
      </c>
      <c r="F166">
        <f>'PK parameters (simulated)'!$E166/'PK PD CMAXMIC'!F$1</f>
        <v>10.383232260418701</v>
      </c>
      <c r="G166">
        <f>'PK parameters (simulated)'!$E166/'PK PD CMAXMIC'!G$1</f>
        <v>5.191616130209351</v>
      </c>
      <c r="H166">
        <f>'PK parameters (simulated)'!$E166/'PK PD CMAXMIC'!H$1</f>
        <v>2.5958080651046753</v>
      </c>
      <c r="I166">
        <f>'PK parameters (simulated)'!$E166/'PK PD CMAXMIC'!I$1</f>
        <v>1.2979040325523377</v>
      </c>
      <c r="J166">
        <f>'PK parameters (simulated)'!$E166/'PK PD CMAXMIC'!J$1</f>
        <v>0.6489520162761688</v>
      </c>
    </row>
    <row r="167" spans="2:10" ht="12.75">
      <c r="B167">
        <f>'PK parameters (simulated)'!$E167/'PK PD CMAXMIC'!B$1</f>
        <v>225.0741807181498</v>
      </c>
      <c r="C167">
        <f>'PK parameters (simulated)'!$E167/'PK PD CMAXMIC'!C$1</f>
        <v>112.5370903590749</v>
      </c>
      <c r="D167">
        <f>'PK parameters (simulated)'!$E167/'PK PD CMAXMIC'!D$1</f>
        <v>56.26854517953745</v>
      </c>
      <c r="E167">
        <f>'PK parameters (simulated)'!$E167/'PK PD CMAXMIC'!E$1</f>
        <v>28.134272589768724</v>
      </c>
      <c r="F167">
        <f>'PK parameters (simulated)'!$E167/'PK PD CMAXMIC'!F$1</f>
        <v>14.067136294884362</v>
      </c>
      <c r="G167">
        <f>'PK parameters (simulated)'!$E167/'PK PD CMAXMIC'!G$1</f>
        <v>7.033568147442181</v>
      </c>
      <c r="H167">
        <f>'PK parameters (simulated)'!$E167/'PK PD CMAXMIC'!H$1</f>
        <v>3.5167840737210905</v>
      </c>
      <c r="I167">
        <f>'PK parameters (simulated)'!$E167/'PK PD CMAXMIC'!I$1</f>
        <v>1.7583920368605452</v>
      </c>
      <c r="J167">
        <f>'PK parameters (simulated)'!$E167/'PK PD CMAXMIC'!J$1</f>
        <v>0.8791960184302726</v>
      </c>
    </row>
    <row r="168" spans="2:10" ht="12.75">
      <c r="B168">
        <f>'PK parameters (simulated)'!$E168/'PK PD CMAXMIC'!B$1</f>
        <v>211.50871011070387</v>
      </c>
      <c r="C168">
        <f>'PK parameters (simulated)'!$E168/'PK PD CMAXMIC'!C$1</f>
        <v>105.75435505535194</v>
      </c>
      <c r="D168">
        <f>'PK parameters (simulated)'!$E168/'PK PD CMAXMIC'!D$1</f>
        <v>52.87717752767597</v>
      </c>
      <c r="E168">
        <f>'PK parameters (simulated)'!$E168/'PK PD CMAXMIC'!E$1</f>
        <v>26.438588763837984</v>
      </c>
      <c r="F168">
        <f>'PK parameters (simulated)'!$E168/'PK PD CMAXMIC'!F$1</f>
        <v>13.219294381918992</v>
      </c>
      <c r="G168">
        <f>'PK parameters (simulated)'!$E168/'PK PD CMAXMIC'!G$1</f>
        <v>6.609647190959496</v>
      </c>
      <c r="H168">
        <f>'PK parameters (simulated)'!$E168/'PK PD CMAXMIC'!H$1</f>
        <v>3.304823595479748</v>
      </c>
      <c r="I168">
        <f>'PK parameters (simulated)'!$E168/'PK PD CMAXMIC'!I$1</f>
        <v>1.652411797739874</v>
      </c>
      <c r="J168">
        <f>'PK parameters (simulated)'!$E168/'PK PD CMAXMIC'!J$1</f>
        <v>0.826205898869937</v>
      </c>
    </row>
    <row r="169" spans="2:10" ht="12.75">
      <c r="B169">
        <f>'PK parameters (simulated)'!$E169/'PK PD CMAXMIC'!B$1</f>
        <v>169.4660027502279</v>
      </c>
      <c r="C169">
        <f>'PK parameters (simulated)'!$E169/'PK PD CMAXMIC'!C$1</f>
        <v>84.73300137511394</v>
      </c>
      <c r="D169">
        <f>'PK parameters (simulated)'!$E169/'PK PD CMAXMIC'!D$1</f>
        <v>42.36650068755697</v>
      </c>
      <c r="E169">
        <f>'PK parameters (simulated)'!$E169/'PK PD CMAXMIC'!E$1</f>
        <v>21.183250343778486</v>
      </c>
      <c r="F169">
        <f>'PK parameters (simulated)'!$E169/'PK PD CMAXMIC'!F$1</f>
        <v>10.591625171889243</v>
      </c>
      <c r="G169">
        <f>'PK parameters (simulated)'!$E169/'PK PD CMAXMIC'!G$1</f>
        <v>5.2958125859446215</v>
      </c>
      <c r="H169">
        <f>'PK parameters (simulated)'!$E169/'PK PD CMAXMIC'!H$1</f>
        <v>2.6479062929723107</v>
      </c>
      <c r="I169">
        <f>'PK parameters (simulated)'!$E169/'PK PD CMAXMIC'!I$1</f>
        <v>1.3239531464861554</v>
      </c>
      <c r="J169">
        <f>'PK parameters (simulated)'!$E169/'PK PD CMAXMIC'!J$1</f>
        <v>0.6619765732430777</v>
      </c>
    </row>
    <row r="170" spans="2:10" ht="12.75">
      <c r="B170">
        <f>'PK parameters (simulated)'!$E170/'PK PD CMAXMIC'!B$1</f>
        <v>174.74031791147803</v>
      </c>
      <c r="C170">
        <f>'PK parameters (simulated)'!$E170/'PK PD CMAXMIC'!C$1</f>
        <v>87.37015895573902</v>
      </c>
      <c r="D170">
        <f>'PK parameters (simulated)'!$E170/'PK PD CMAXMIC'!D$1</f>
        <v>43.68507947786951</v>
      </c>
      <c r="E170">
        <f>'PK parameters (simulated)'!$E170/'PK PD CMAXMIC'!E$1</f>
        <v>21.842539738934754</v>
      </c>
      <c r="F170">
        <f>'PK parameters (simulated)'!$E170/'PK PD CMAXMIC'!F$1</f>
        <v>10.921269869467377</v>
      </c>
      <c r="G170">
        <f>'PK parameters (simulated)'!$E170/'PK PD CMAXMIC'!G$1</f>
        <v>5.460634934733688</v>
      </c>
      <c r="H170">
        <f>'PK parameters (simulated)'!$E170/'PK PD CMAXMIC'!H$1</f>
        <v>2.730317467366844</v>
      </c>
      <c r="I170">
        <f>'PK parameters (simulated)'!$E170/'PK PD CMAXMIC'!I$1</f>
        <v>1.365158733683422</v>
      </c>
      <c r="J170">
        <f>'PK parameters (simulated)'!$E170/'PK PD CMAXMIC'!J$1</f>
        <v>0.682579366841711</v>
      </c>
    </row>
    <row r="171" spans="2:10" ht="12.75">
      <c r="B171">
        <f>'PK parameters (simulated)'!$E171/'PK PD CMAXMIC'!B$1</f>
        <v>207.93651414344836</v>
      </c>
      <c r="C171">
        <f>'PK parameters (simulated)'!$E171/'PK PD CMAXMIC'!C$1</f>
        <v>103.96825707172418</v>
      </c>
      <c r="D171">
        <f>'PK parameters (simulated)'!$E171/'PK PD CMAXMIC'!D$1</f>
        <v>51.98412853586209</v>
      </c>
      <c r="E171">
        <f>'PK parameters (simulated)'!$E171/'PK PD CMAXMIC'!E$1</f>
        <v>25.992064267931045</v>
      </c>
      <c r="F171">
        <f>'PK parameters (simulated)'!$E171/'PK PD CMAXMIC'!F$1</f>
        <v>12.996032133965523</v>
      </c>
      <c r="G171">
        <f>'PK parameters (simulated)'!$E171/'PK PD CMAXMIC'!G$1</f>
        <v>6.498016066982761</v>
      </c>
      <c r="H171">
        <f>'PK parameters (simulated)'!$E171/'PK PD CMAXMIC'!H$1</f>
        <v>3.2490080334913807</v>
      </c>
      <c r="I171">
        <f>'PK parameters (simulated)'!$E171/'PK PD CMAXMIC'!I$1</f>
        <v>1.6245040167456903</v>
      </c>
      <c r="J171">
        <f>'PK parameters (simulated)'!$E171/'PK PD CMAXMIC'!J$1</f>
        <v>0.8122520083728452</v>
      </c>
    </row>
    <row r="172" spans="2:10" ht="12.75">
      <c r="B172">
        <f>'PK parameters (simulated)'!$E172/'PK PD CMAXMIC'!B$1</f>
        <v>195.3119469909943</v>
      </c>
      <c r="C172">
        <f>'PK parameters (simulated)'!$E172/'PK PD CMAXMIC'!C$1</f>
        <v>97.65597349549715</v>
      </c>
      <c r="D172">
        <f>'PK parameters (simulated)'!$E172/'PK PD CMAXMIC'!D$1</f>
        <v>48.827986747748575</v>
      </c>
      <c r="E172">
        <f>'PK parameters (simulated)'!$E172/'PK PD CMAXMIC'!E$1</f>
        <v>24.413993373874288</v>
      </c>
      <c r="F172">
        <f>'PK parameters (simulated)'!$E172/'PK PD CMAXMIC'!F$1</f>
        <v>12.206996686937144</v>
      </c>
      <c r="G172">
        <f>'PK parameters (simulated)'!$E172/'PK PD CMAXMIC'!G$1</f>
        <v>6.103498343468572</v>
      </c>
      <c r="H172">
        <f>'PK parameters (simulated)'!$E172/'PK PD CMAXMIC'!H$1</f>
        <v>3.051749171734286</v>
      </c>
      <c r="I172">
        <f>'PK parameters (simulated)'!$E172/'PK PD CMAXMIC'!I$1</f>
        <v>1.525874585867143</v>
      </c>
      <c r="J172">
        <f>'PK parameters (simulated)'!$E172/'PK PD CMAXMIC'!J$1</f>
        <v>0.7629372929335715</v>
      </c>
    </row>
    <row r="173" spans="2:10" ht="12.75">
      <c r="B173">
        <f>'PK parameters (simulated)'!$E173/'PK PD CMAXMIC'!B$1</f>
        <v>183.82083445500808</v>
      </c>
      <c r="C173">
        <f>'PK parameters (simulated)'!$E173/'PK PD CMAXMIC'!C$1</f>
        <v>91.91041722750404</v>
      </c>
      <c r="D173">
        <f>'PK parameters (simulated)'!$E173/'PK PD CMAXMIC'!D$1</f>
        <v>45.95520861375202</v>
      </c>
      <c r="E173">
        <f>'PK parameters (simulated)'!$E173/'PK PD CMAXMIC'!E$1</f>
        <v>22.97760430687601</v>
      </c>
      <c r="F173">
        <f>'PK parameters (simulated)'!$E173/'PK PD CMAXMIC'!F$1</f>
        <v>11.488802153438005</v>
      </c>
      <c r="G173">
        <f>'PK parameters (simulated)'!$E173/'PK PD CMAXMIC'!G$1</f>
        <v>5.744401076719003</v>
      </c>
      <c r="H173">
        <f>'PK parameters (simulated)'!$E173/'PK PD CMAXMIC'!H$1</f>
        <v>2.8722005383595013</v>
      </c>
      <c r="I173">
        <f>'PK parameters (simulated)'!$E173/'PK PD CMAXMIC'!I$1</f>
        <v>1.4361002691797506</v>
      </c>
      <c r="J173">
        <f>'PK parameters (simulated)'!$E173/'PK PD CMAXMIC'!J$1</f>
        <v>0.7180501345898753</v>
      </c>
    </row>
    <row r="174" spans="2:10" ht="12.75">
      <c r="B174">
        <f>'PK parameters (simulated)'!$E174/'PK PD CMAXMIC'!B$1</f>
        <v>234.3566281950933</v>
      </c>
      <c r="C174">
        <f>'PK parameters (simulated)'!$E174/'PK PD CMAXMIC'!C$1</f>
        <v>117.17831409754665</v>
      </c>
      <c r="D174">
        <f>'PK parameters (simulated)'!$E174/'PK PD CMAXMIC'!D$1</f>
        <v>58.58915704877332</v>
      </c>
      <c r="E174">
        <f>'PK parameters (simulated)'!$E174/'PK PD CMAXMIC'!E$1</f>
        <v>29.29457852438666</v>
      </c>
      <c r="F174">
        <f>'PK parameters (simulated)'!$E174/'PK PD CMAXMIC'!F$1</f>
        <v>14.64728926219333</v>
      </c>
      <c r="G174">
        <f>'PK parameters (simulated)'!$E174/'PK PD CMAXMIC'!G$1</f>
        <v>7.323644631096665</v>
      </c>
      <c r="H174">
        <f>'PK parameters (simulated)'!$E174/'PK PD CMAXMIC'!H$1</f>
        <v>3.6618223155483327</v>
      </c>
      <c r="I174">
        <f>'PK parameters (simulated)'!$E174/'PK PD CMAXMIC'!I$1</f>
        <v>1.8309111577741664</v>
      </c>
      <c r="J174">
        <f>'PK parameters (simulated)'!$E174/'PK PD CMAXMIC'!J$1</f>
        <v>0.9154555788870832</v>
      </c>
    </row>
    <row r="175" spans="2:10" ht="12.75">
      <c r="B175">
        <f>'PK parameters (simulated)'!$E175/'PK PD CMAXMIC'!B$1</f>
        <v>200.68569438109222</v>
      </c>
      <c r="C175">
        <f>'PK parameters (simulated)'!$E175/'PK PD CMAXMIC'!C$1</f>
        <v>100.34284719054611</v>
      </c>
      <c r="D175">
        <f>'PK parameters (simulated)'!$E175/'PK PD CMAXMIC'!D$1</f>
        <v>50.171423595273055</v>
      </c>
      <c r="E175">
        <f>'PK parameters (simulated)'!$E175/'PK PD CMAXMIC'!E$1</f>
        <v>25.085711797636527</v>
      </c>
      <c r="F175">
        <f>'PK parameters (simulated)'!$E175/'PK PD CMAXMIC'!F$1</f>
        <v>12.542855898818264</v>
      </c>
      <c r="G175">
        <f>'PK parameters (simulated)'!$E175/'PK PD CMAXMIC'!G$1</f>
        <v>6.271427949409132</v>
      </c>
      <c r="H175">
        <f>'PK parameters (simulated)'!$E175/'PK PD CMAXMIC'!H$1</f>
        <v>3.135713974704566</v>
      </c>
      <c r="I175">
        <f>'PK parameters (simulated)'!$E175/'PK PD CMAXMIC'!I$1</f>
        <v>1.567856987352283</v>
      </c>
      <c r="J175">
        <f>'PK parameters (simulated)'!$E175/'PK PD CMAXMIC'!J$1</f>
        <v>0.7839284936761415</v>
      </c>
    </row>
    <row r="176" spans="2:10" ht="12.75">
      <c r="B176">
        <f>'PK parameters (simulated)'!$E176/'PK PD CMAXMIC'!B$1</f>
        <v>253.72786098580394</v>
      </c>
      <c r="C176">
        <f>'PK parameters (simulated)'!$E176/'PK PD CMAXMIC'!C$1</f>
        <v>126.86393049290197</v>
      </c>
      <c r="D176">
        <f>'PK parameters (simulated)'!$E176/'PK PD CMAXMIC'!D$1</f>
        <v>63.431965246450986</v>
      </c>
      <c r="E176">
        <f>'PK parameters (simulated)'!$E176/'PK PD CMAXMIC'!E$1</f>
        <v>31.715982623225493</v>
      </c>
      <c r="F176">
        <f>'PK parameters (simulated)'!$E176/'PK PD CMAXMIC'!F$1</f>
        <v>15.857991311612746</v>
      </c>
      <c r="G176">
        <f>'PK parameters (simulated)'!$E176/'PK PD CMAXMIC'!G$1</f>
        <v>7.928995655806373</v>
      </c>
      <c r="H176">
        <f>'PK parameters (simulated)'!$E176/'PK PD CMAXMIC'!H$1</f>
        <v>3.9644978279031866</v>
      </c>
      <c r="I176">
        <f>'PK parameters (simulated)'!$E176/'PK PD CMAXMIC'!I$1</f>
        <v>1.9822489139515933</v>
      </c>
      <c r="J176">
        <f>'PK parameters (simulated)'!$E176/'PK PD CMAXMIC'!J$1</f>
        <v>0.9911244569757967</v>
      </c>
    </row>
    <row r="177" spans="2:10" ht="12.75">
      <c r="B177">
        <f>'PK parameters (simulated)'!$E177/'PK PD CMAXMIC'!B$1</f>
        <v>148.72205600192464</v>
      </c>
      <c r="C177">
        <f>'PK parameters (simulated)'!$E177/'PK PD CMAXMIC'!C$1</f>
        <v>74.36102800096232</v>
      </c>
      <c r="D177">
        <f>'PK parameters (simulated)'!$E177/'PK PD CMAXMIC'!D$1</f>
        <v>37.18051400048116</v>
      </c>
      <c r="E177">
        <f>'PK parameters (simulated)'!$E177/'PK PD CMAXMIC'!E$1</f>
        <v>18.59025700024058</v>
      </c>
      <c r="F177">
        <f>'PK parameters (simulated)'!$E177/'PK PD CMAXMIC'!F$1</f>
        <v>9.29512850012029</v>
      </c>
      <c r="G177">
        <f>'PK parameters (simulated)'!$E177/'PK PD CMAXMIC'!G$1</f>
        <v>4.647564250060145</v>
      </c>
      <c r="H177">
        <f>'PK parameters (simulated)'!$E177/'PK PD CMAXMIC'!H$1</f>
        <v>2.3237821250300725</v>
      </c>
      <c r="I177">
        <f>'PK parameters (simulated)'!$E177/'PK PD CMAXMIC'!I$1</f>
        <v>1.1618910625150363</v>
      </c>
      <c r="J177">
        <f>'PK parameters (simulated)'!$E177/'PK PD CMAXMIC'!J$1</f>
        <v>0.5809455312575181</v>
      </c>
    </row>
    <row r="178" spans="2:10" ht="12.75">
      <c r="B178">
        <f>'PK parameters (simulated)'!$E178/'PK PD CMAXMIC'!B$1</f>
        <v>173.5944280171052</v>
      </c>
      <c r="C178">
        <f>'PK parameters (simulated)'!$E178/'PK PD CMAXMIC'!C$1</f>
        <v>86.7972140085526</v>
      </c>
      <c r="D178">
        <f>'PK parameters (simulated)'!$E178/'PK PD CMAXMIC'!D$1</f>
        <v>43.3986070042763</v>
      </c>
      <c r="E178">
        <f>'PK parameters (simulated)'!$E178/'PK PD CMAXMIC'!E$1</f>
        <v>21.69930350213815</v>
      </c>
      <c r="F178">
        <f>'PK parameters (simulated)'!$E178/'PK PD CMAXMIC'!F$1</f>
        <v>10.849651751069075</v>
      </c>
      <c r="G178">
        <f>'PK parameters (simulated)'!$E178/'PK PD CMAXMIC'!G$1</f>
        <v>5.4248258755345375</v>
      </c>
      <c r="H178">
        <f>'PK parameters (simulated)'!$E178/'PK PD CMAXMIC'!H$1</f>
        <v>2.7124129377672688</v>
      </c>
      <c r="I178">
        <f>'PK parameters (simulated)'!$E178/'PK PD CMAXMIC'!I$1</f>
        <v>1.3562064688836344</v>
      </c>
      <c r="J178">
        <f>'PK parameters (simulated)'!$E178/'PK PD CMAXMIC'!J$1</f>
        <v>0.6781032344418172</v>
      </c>
    </row>
    <row r="179" spans="2:10" ht="12.75">
      <c r="B179">
        <f>'PK parameters (simulated)'!$E179/'PK PD CMAXMIC'!B$1</f>
        <v>209.33480131603196</v>
      </c>
      <c r="C179">
        <f>'PK parameters (simulated)'!$E179/'PK PD CMAXMIC'!C$1</f>
        <v>104.66740065801598</v>
      </c>
      <c r="D179">
        <f>'PK parameters (simulated)'!$E179/'PK PD CMAXMIC'!D$1</f>
        <v>52.33370032900799</v>
      </c>
      <c r="E179">
        <f>'PK parameters (simulated)'!$E179/'PK PD CMAXMIC'!E$1</f>
        <v>26.166850164503995</v>
      </c>
      <c r="F179">
        <f>'PK parameters (simulated)'!$E179/'PK PD CMAXMIC'!F$1</f>
        <v>13.083425082251997</v>
      </c>
      <c r="G179">
        <f>'PK parameters (simulated)'!$E179/'PK PD CMAXMIC'!G$1</f>
        <v>6.541712541125999</v>
      </c>
      <c r="H179">
        <f>'PK parameters (simulated)'!$E179/'PK PD CMAXMIC'!H$1</f>
        <v>3.2708562705629993</v>
      </c>
      <c r="I179">
        <f>'PK parameters (simulated)'!$E179/'PK PD CMAXMIC'!I$1</f>
        <v>1.6354281352814997</v>
      </c>
      <c r="J179">
        <f>'PK parameters (simulated)'!$E179/'PK PD CMAXMIC'!J$1</f>
        <v>0.8177140676407498</v>
      </c>
    </row>
    <row r="180" spans="2:10" ht="12.75">
      <c r="B180">
        <f>'PK parameters (simulated)'!$E180/'PK PD CMAXMIC'!B$1</f>
        <v>226.98339045999788</v>
      </c>
      <c r="C180">
        <f>'PK parameters (simulated)'!$E180/'PK PD CMAXMIC'!C$1</f>
        <v>113.49169522999894</v>
      </c>
      <c r="D180">
        <f>'PK parameters (simulated)'!$E180/'PK PD CMAXMIC'!D$1</f>
        <v>56.74584761499947</v>
      </c>
      <c r="E180">
        <f>'PK parameters (simulated)'!$E180/'PK PD CMAXMIC'!E$1</f>
        <v>28.372923807499735</v>
      </c>
      <c r="F180">
        <f>'PK parameters (simulated)'!$E180/'PK PD CMAXMIC'!F$1</f>
        <v>14.186461903749867</v>
      </c>
      <c r="G180">
        <f>'PK parameters (simulated)'!$E180/'PK PD CMAXMIC'!G$1</f>
        <v>7.093230951874934</v>
      </c>
      <c r="H180">
        <f>'PK parameters (simulated)'!$E180/'PK PD CMAXMIC'!H$1</f>
        <v>3.546615475937467</v>
      </c>
      <c r="I180">
        <f>'PK parameters (simulated)'!$E180/'PK PD CMAXMIC'!I$1</f>
        <v>1.7733077379687334</v>
      </c>
      <c r="J180">
        <f>'PK parameters (simulated)'!$E180/'PK PD CMAXMIC'!J$1</f>
        <v>0.8866538689843667</v>
      </c>
    </row>
    <row r="181" spans="2:10" ht="12.75">
      <c r="B181">
        <f>'PK parameters (simulated)'!$E181/'PK PD CMAXMIC'!B$1</f>
        <v>256.4373927999174</v>
      </c>
      <c r="C181">
        <f>'PK parameters (simulated)'!$E181/'PK PD CMAXMIC'!C$1</f>
        <v>128.2186963999587</v>
      </c>
      <c r="D181">
        <f>'PK parameters (simulated)'!$E181/'PK PD CMAXMIC'!D$1</f>
        <v>64.10934819997935</v>
      </c>
      <c r="E181">
        <f>'PK parameters (simulated)'!$E181/'PK PD CMAXMIC'!E$1</f>
        <v>32.054674099989676</v>
      </c>
      <c r="F181">
        <f>'PK parameters (simulated)'!$E181/'PK PD CMAXMIC'!F$1</f>
        <v>16.027337049994838</v>
      </c>
      <c r="G181">
        <f>'PK parameters (simulated)'!$E181/'PK PD CMAXMIC'!G$1</f>
        <v>8.013668524997419</v>
      </c>
      <c r="H181">
        <f>'PK parameters (simulated)'!$E181/'PK PD CMAXMIC'!H$1</f>
        <v>4.006834262498709</v>
      </c>
      <c r="I181">
        <f>'PK parameters (simulated)'!$E181/'PK PD CMAXMIC'!I$1</f>
        <v>2.0034171312493547</v>
      </c>
      <c r="J181">
        <f>'PK parameters (simulated)'!$E181/'PK PD CMAXMIC'!J$1</f>
        <v>1.0017085656246774</v>
      </c>
    </row>
    <row r="182" spans="2:10" ht="12.75">
      <c r="B182">
        <f>'PK parameters (simulated)'!$E182/'PK PD CMAXMIC'!B$1</f>
        <v>211.7811288897827</v>
      </c>
      <c r="C182">
        <f>'PK parameters (simulated)'!$E182/'PK PD CMAXMIC'!C$1</f>
        <v>105.89056444489135</v>
      </c>
      <c r="D182">
        <f>'PK parameters (simulated)'!$E182/'PK PD CMAXMIC'!D$1</f>
        <v>52.94528222244568</v>
      </c>
      <c r="E182">
        <f>'PK parameters (simulated)'!$E182/'PK PD CMAXMIC'!E$1</f>
        <v>26.47264111122284</v>
      </c>
      <c r="F182">
        <f>'PK parameters (simulated)'!$E182/'PK PD CMAXMIC'!F$1</f>
        <v>13.23632055561142</v>
      </c>
      <c r="G182">
        <f>'PK parameters (simulated)'!$E182/'PK PD CMAXMIC'!G$1</f>
        <v>6.61816027780571</v>
      </c>
      <c r="H182">
        <f>'PK parameters (simulated)'!$E182/'PK PD CMAXMIC'!H$1</f>
        <v>3.309080138902855</v>
      </c>
      <c r="I182">
        <f>'PK parameters (simulated)'!$E182/'PK PD CMAXMIC'!I$1</f>
        <v>1.6545400694514274</v>
      </c>
      <c r="J182">
        <f>'PK parameters (simulated)'!$E182/'PK PD CMAXMIC'!J$1</f>
        <v>0.8272700347257137</v>
      </c>
    </row>
    <row r="183" spans="2:10" ht="12.75">
      <c r="B183">
        <f>'PK parameters (simulated)'!$E183/'PK PD CMAXMIC'!B$1</f>
        <v>218.9571382666537</v>
      </c>
      <c r="C183">
        <f>'PK parameters (simulated)'!$E183/'PK PD CMAXMIC'!C$1</f>
        <v>109.47856913332684</v>
      </c>
      <c r="D183">
        <f>'PK parameters (simulated)'!$E183/'PK PD CMAXMIC'!D$1</f>
        <v>54.73928456666342</v>
      </c>
      <c r="E183">
        <f>'PK parameters (simulated)'!$E183/'PK PD CMAXMIC'!E$1</f>
        <v>27.36964228333171</v>
      </c>
      <c r="F183">
        <f>'PK parameters (simulated)'!$E183/'PK PD CMAXMIC'!F$1</f>
        <v>13.684821141665855</v>
      </c>
      <c r="G183">
        <f>'PK parameters (simulated)'!$E183/'PK PD CMAXMIC'!G$1</f>
        <v>6.842410570832928</v>
      </c>
      <c r="H183">
        <f>'PK parameters (simulated)'!$E183/'PK PD CMAXMIC'!H$1</f>
        <v>3.421205285416464</v>
      </c>
      <c r="I183">
        <f>'PK parameters (simulated)'!$E183/'PK PD CMAXMIC'!I$1</f>
        <v>1.710602642708232</v>
      </c>
      <c r="J183">
        <f>'PK parameters (simulated)'!$E183/'PK PD CMAXMIC'!J$1</f>
        <v>0.855301321354116</v>
      </c>
    </row>
    <row r="184" spans="2:10" ht="12.75">
      <c r="B184">
        <f>'PK parameters (simulated)'!$E184/'PK PD CMAXMIC'!B$1</f>
        <v>181.50240126708684</v>
      </c>
      <c r="C184">
        <f>'PK parameters (simulated)'!$E184/'PK PD CMAXMIC'!C$1</f>
        <v>90.75120063354342</v>
      </c>
      <c r="D184">
        <f>'PK parameters (simulated)'!$E184/'PK PD CMAXMIC'!D$1</f>
        <v>45.37560031677171</v>
      </c>
      <c r="E184">
        <f>'PK parameters (simulated)'!$E184/'PK PD CMAXMIC'!E$1</f>
        <v>22.687800158385855</v>
      </c>
      <c r="F184">
        <f>'PK parameters (simulated)'!$E184/'PK PD CMAXMIC'!F$1</f>
        <v>11.343900079192927</v>
      </c>
      <c r="G184">
        <f>'PK parameters (simulated)'!$E184/'PK PD CMAXMIC'!G$1</f>
        <v>5.671950039596464</v>
      </c>
      <c r="H184">
        <f>'PK parameters (simulated)'!$E184/'PK PD CMAXMIC'!H$1</f>
        <v>2.835975019798232</v>
      </c>
      <c r="I184">
        <f>'PK parameters (simulated)'!$E184/'PK PD CMAXMIC'!I$1</f>
        <v>1.417987509899116</v>
      </c>
      <c r="J184">
        <f>'PK parameters (simulated)'!$E184/'PK PD CMAXMIC'!J$1</f>
        <v>0.708993754949558</v>
      </c>
    </row>
    <row r="185" spans="2:10" ht="12.75">
      <c r="B185">
        <f>'PK parameters (simulated)'!$E185/'PK PD CMAXMIC'!B$1</f>
        <v>238.10910402285447</v>
      </c>
      <c r="C185">
        <f>'PK parameters (simulated)'!$E185/'PK PD CMAXMIC'!C$1</f>
        <v>119.05455201142723</v>
      </c>
      <c r="D185">
        <f>'PK parameters (simulated)'!$E185/'PK PD CMAXMIC'!D$1</f>
        <v>59.52727600571362</v>
      </c>
      <c r="E185">
        <f>'PK parameters (simulated)'!$E185/'PK PD CMAXMIC'!E$1</f>
        <v>29.76363800285681</v>
      </c>
      <c r="F185">
        <f>'PK parameters (simulated)'!$E185/'PK PD CMAXMIC'!F$1</f>
        <v>14.881819001428404</v>
      </c>
      <c r="G185">
        <f>'PK parameters (simulated)'!$E185/'PK PD CMAXMIC'!G$1</f>
        <v>7.440909500714202</v>
      </c>
      <c r="H185">
        <f>'PK parameters (simulated)'!$E185/'PK PD CMAXMIC'!H$1</f>
        <v>3.720454750357101</v>
      </c>
      <c r="I185">
        <f>'PK parameters (simulated)'!$E185/'PK PD CMAXMIC'!I$1</f>
        <v>1.8602273751785505</v>
      </c>
      <c r="J185">
        <f>'PK parameters (simulated)'!$E185/'PK PD CMAXMIC'!J$1</f>
        <v>0.9301136875892753</v>
      </c>
    </row>
    <row r="186" spans="2:10" ht="12.75">
      <c r="B186">
        <f>'PK parameters (simulated)'!$E186/'PK PD CMAXMIC'!B$1</f>
        <v>181.16737808813446</v>
      </c>
      <c r="C186">
        <f>'PK parameters (simulated)'!$E186/'PK PD CMAXMIC'!C$1</f>
        <v>90.58368904406723</v>
      </c>
      <c r="D186">
        <f>'PK parameters (simulated)'!$E186/'PK PD CMAXMIC'!D$1</f>
        <v>45.291844522033614</v>
      </c>
      <c r="E186">
        <f>'PK parameters (simulated)'!$E186/'PK PD CMAXMIC'!E$1</f>
        <v>22.645922261016807</v>
      </c>
      <c r="F186">
        <f>'PK parameters (simulated)'!$E186/'PK PD CMAXMIC'!F$1</f>
        <v>11.322961130508403</v>
      </c>
      <c r="G186">
        <f>'PK parameters (simulated)'!$E186/'PK PD CMAXMIC'!G$1</f>
        <v>5.661480565254202</v>
      </c>
      <c r="H186">
        <f>'PK parameters (simulated)'!$E186/'PK PD CMAXMIC'!H$1</f>
        <v>2.830740282627101</v>
      </c>
      <c r="I186">
        <f>'PK parameters (simulated)'!$E186/'PK PD CMAXMIC'!I$1</f>
        <v>1.4153701413135504</v>
      </c>
      <c r="J186">
        <f>'PK parameters (simulated)'!$E186/'PK PD CMAXMIC'!J$1</f>
        <v>0.7076850706567752</v>
      </c>
    </row>
    <row r="187" spans="2:10" ht="12.75">
      <c r="B187">
        <f>'PK parameters (simulated)'!$E187/'PK PD CMAXMIC'!B$1</f>
        <v>186.92427528770423</v>
      </c>
      <c r="C187">
        <f>'PK parameters (simulated)'!$E187/'PK PD CMAXMIC'!C$1</f>
        <v>93.46213764385212</v>
      </c>
      <c r="D187">
        <f>'PK parameters (simulated)'!$E187/'PK PD CMAXMIC'!D$1</f>
        <v>46.73106882192606</v>
      </c>
      <c r="E187">
        <f>'PK parameters (simulated)'!$E187/'PK PD CMAXMIC'!E$1</f>
        <v>23.36553441096303</v>
      </c>
      <c r="F187">
        <f>'PK parameters (simulated)'!$E187/'PK PD CMAXMIC'!F$1</f>
        <v>11.682767205481515</v>
      </c>
      <c r="G187">
        <f>'PK parameters (simulated)'!$E187/'PK PD CMAXMIC'!G$1</f>
        <v>5.841383602740757</v>
      </c>
      <c r="H187">
        <f>'PK parameters (simulated)'!$E187/'PK PD CMAXMIC'!H$1</f>
        <v>2.9206918013703786</v>
      </c>
      <c r="I187">
        <f>'PK parameters (simulated)'!$E187/'PK PD CMAXMIC'!I$1</f>
        <v>1.4603459006851893</v>
      </c>
      <c r="J187">
        <f>'PK parameters (simulated)'!$E187/'PK PD CMAXMIC'!J$1</f>
        <v>0.7301729503425947</v>
      </c>
    </row>
    <row r="188" spans="2:10" ht="12.75">
      <c r="B188">
        <f>'PK parameters (simulated)'!$E188/'PK PD CMAXMIC'!B$1</f>
        <v>225.8688993596121</v>
      </c>
      <c r="C188">
        <f>'PK parameters (simulated)'!$E188/'PK PD CMAXMIC'!C$1</f>
        <v>112.93444967980605</v>
      </c>
      <c r="D188">
        <f>'PK parameters (simulated)'!$E188/'PK PD CMAXMIC'!D$1</f>
        <v>56.467224839903025</v>
      </c>
      <c r="E188">
        <f>'PK parameters (simulated)'!$E188/'PK PD CMAXMIC'!E$1</f>
        <v>28.233612419951513</v>
      </c>
      <c r="F188">
        <f>'PK parameters (simulated)'!$E188/'PK PD CMAXMIC'!F$1</f>
        <v>14.116806209975756</v>
      </c>
      <c r="G188">
        <f>'PK parameters (simulated)'!$E188/'PK PD CMAXMIC'!G$1</f>
        <v>7.058403104987878</v>
      </c>
      <c r="H188">
        <f>'PK parameters (simulated)'!$E188/'PK PD CMAXMIC'!H$1</f>
        <v>3.529201552493939</v>
      </c>
      <c r="I188">
        <f>'PK parameters (simulated)'!$E188/'PK PD CMAXMIC'!I$1</f>
        <v>1.7646007762469695</v>
      </c>
      <c r="J188">
        <f>'PK parameters (simulated)'!$E188/'PK PD CMAXMIC'!J$1</f>
        <v>0.8823003881234848</v>
      </c>
    </row>
    <row r="189" spans="2:10" ht="12.75">
      <c r="B189">
        <f>'PK parameters (simulated)'!$E189/'PK PD CMAXMIC'!B$1</f>
        <v>196.6829744684469</v>
      </c>
      <c r="C189">
        <f>'PK parameters (simulated)'!$E189/'PK PD CMAXMIC'!C$1</f>
        <v>98.34148723422345</v>
      </c>
      <c r="D189">
        <f>'PK parameters (simulated)'!$E189/'PK PD CMAXMIC'!D$1</f>
        <v>49.170743617111725</v>
      </c>
      <c r="E189">
        <f>'PK parameters (simulated)'!$E189/'PK PD CMAXMIC'!E$1</f>
        <v>24.585371808555863</v>
      </c>
      <c r="F189">
        <f>'PK parameters (simulated)'!$E189/'PK PD CMAXMIC'!F$1</f>
        <v>12.292685904277931</v>
      </c>
      <c r="G189">
        <f>'PK parameters (simulated)'!$E189/'PK PD CMAXMIC'!G$1</f>
        <v>6.146342952138966</v>
      </c>
      <c r="H189">
        <f>'PK parameters (simulated)'!$E189/'PK PD CMAXMIC'!H$1</f>
        <v>3.073171476069483</v>
      </c>
      <c r="I189">
        <f>'PK parameters (simulated)'!$E189/'PK PD CMAXMIC'!I$1</f>
        <v>1.5365857380347414</v>
      </c>
      <c r="J189">
        <f>'PK parameters (simulated)'!$E189/'PK PD CMAXMIC'!J$1</f>
        <v>0.7682928690173707</v>
      </c>
    </row>
    <row r="190" spans="2:10" ht="12.75">
      <c r="B190">
        <f>'PK parameters (simulated)'!$E190/'PK PD CMAXMIC'!B$1</f>
        <v>191.44881809084677</v>
      </c>
      <c r="C190">
        <f>'PK parameters (simulated)'!$E190/'PK PD CMAXMIC'!C$1</f>
        <v>95.72440904542339</v>
      </c>
      <c r="D190">
        <f>'PK parameters (simulated)'!$E190/'PK PD CMAXMIC'!D$1</f>
        <v>47.86220452271169</v>
      </c>
      <c r="E190">
        <f>'PK parameters (simulated)'!$E190/'PK PD CMAXMIC'!E$1</f>
        <v>23.931102261355846</v>
      </c>
      <c r="F190">
        <f>'PK parameters (simulated)'!$E190/'PK PD CMAXMIC'!F$1</f>
        <v>11.965551130677923</v>
      </c>
      <c r="G190">
        <f>'PK parameters (simulated)'!$E190/'PK PD CMAXMIC'!G$1</f>
        <v>5.982775565338962</v>
      </c>
      <c r="H190">
        <f>'PK parameters (simulated)'!$E190/'PK PD CMAXMIC'!H$1</f>
        <v>2.991387782669481</v>
      </c>
      <c r="I190">
        <f>'PK parameters (simulated)'!$E190/'PK PD CMAXMIC'!I$1</f>
        <v>1.4956938913347404</v>
      </c>
      <c r="J190">
        <f>'PK parameters (simulated)'!$E190/'PK PD CMAXMIC'!J$1</f>
        <v>0.7478469456673702</v>
      </c>
    </row>
    <row r="191" spans="2:10" ht="12.75">
      <c r="B191">
        <f>'PK parameters (simulated)'!$E191/'PK PD CMAXMIC'!B$1</f>
        <v>186.2082851467556</v>
      </c>
      <c r="C191">
        <f>'PK parameters (simulated)'!$E191/'PK PD CMAXMIC'!C$1</f>
        <v>93.1041425733778</v>
      </c>
      <c r="D191">
        <f>'PK parameters (simulated)'!$E191/'PK PD CMAXMIC'!D$1</f>
        <v>46.5520712866889</v>
      </c>
      <c r="E191">
        <f>'PK parameters (simulated)'!$E191/'PK PD CMAXMIC'!E$1</f>
        <v>23.27603564334445</v>
      </c>
      <c r="F191">
        <f>'PK parameters (simulated)'!$E191/'PK PD CMAXMIC'!F$1</f>
        <v>11.638017821672225</v>
      </c>
      <c r="G191">
        <f>'PK parameters (simulated)'!$E191/'PK PD CMAXMIC'!G$1</f>
        <v>5.8190089108361125</v>
      </c>
      <c r="H191">
        <f>'PK parameters (simulated)'!$E191/'PK PD CMAXMIC'!H$1</f>
        <v>2.9095044554180562</v>
      </c>
      <c r="I191">
        <f>'PK parameters (simulated)'!$E191/'PK PD CMAXMIC'!I$1</f>
        <v>1.4547522277090281</v>
      </c>
      <c r="J191">
        <f>'PK parameters (simulated)'!$E191/'PK PD CMAXMIC'!J$1</f>
        <v>0.7273761138545141</v>
      </c>
    </row>
    <row r="192" spans="2:10" ht="12.75">
      <c r="B192">
        <f>'PK parameters (simulated)'!$E192/'PK PD CMAXMIC'!B$1</f>
        <v>230.0354504149508</v>
      </c>
      <c r="C192">
        <f>'PK parameters (simulated)'!$E192/'PK PD CMAXMIC'!C$1</f>
        <v>115.0177252074754</v>
      </c>
      <c r="D192">
        <f>'PK parameters (simulated)'!$E192/'PK PD CMAXMIC'!D$1</f>
        <v>57.5088626037377</v>
      </c>
      <c r="E192">
        <f>'PK parameters (simulated)'!$E192/'PK PD CMAXMIC'!E$1</f>
        <v>28.75443130186885</v>
      </c>
      <c r="F192">
        <f>'PK parameters (simulated)'!$E192/'PK PD CMAXMIC'!F$1</f>
        <v>14.377215650934424</v>
      </c>
      <c r="G192">
        <f>'PK parameters (simulated)'!$E192/'PK PD CMAXMIC'!G$1</f>
        <v>7.188607825467212</v>
      </c>
      <c r="H192">
        <f>'PK parameters (simulated)'!$E192/'PK PD CMAXMIC'!H$1</f>
        <v>3.594303912733606</v>
      </c>
      <c r="I192">
        <f>'PK parameters (simulated)'!$E192/'PK PD CMAXMIC'!I$1</f>
        <v>1.797151956366803</v>
      </c>
      <c r="J192">
        <f>'PK parameters (simulated)'!$E192/'PK PD CMAXMIC'!J$1</f>
        <v>0.8985759781834015</v>
      </c>
    </row>
    <row r="193" spans="2:10" ht="12.75">
      <c r="B193">
        <f>'PK parameters (simulated)'!$E193/'PK PD CMAXMIC'!B$1</f>
        <v>199.57165126865976</v>
      </c>
      <c r="C193">
        <f>'PK parameters (simulated)'!$E193/'PK PD CMAXMIC'!C$1</f>
        <v>99.78582563432988</v>
      </c>
      <c r="D193">
        <f>'PK parameters (simulated)'!$E193/'PK PD CMAXMIC'!D$1</f>
        <v>49.89291281716494</v>
      </c>
      <c r="E193">
        <f>'PK parameters (simulated)'!$E193/'PK PD CMAXMIC'!E$1</f>
        <v>24.94645640858247</v>
      </c>
      <c r="F193">
        <f>'PK parameters (simulated)'!$E193/'PK PD CMAXMIC'!F$1</f>
        <v>12.473228204291235</v>
      </c>
      <c r="G193">
        <f>'PK parameters (simulated)'!$E193/'PK PD CMAXMIC'!G$1</f>
        <v>6.236614102145618</v>
      </c>
      <c r="H193">
        <f>'PK parameters (simulated)'!$E193/'PK PD CMAXMIC'!H$1</f>
        <v>3.118307051072809</v>
      </c>
      <c r="I193">
        <f>'PK parameters (simulated)'!$E193/'PK PD CMAXMIC'!I$1</f>
        <v>1.5591535255364044</v>
      </c>
      <c r="J193">
        <f>'PK parameters (simulated)'!$E193/'PK PD CMAXMIC'!J$1</f>
        <v>0.7795767627682022</v>
      </c>
    </row>
    <row r="194" spans="2:10" ht="12.75">
      <c r="B194">
        <f>'PK parameters (simulated)'!$E194/'PK PD CMAXMIC'!B$1</f>
        <v>209.23555736527555</v>
      </c>
      <c r="C194">
        <f>'PK parameters (simulated)'!$E194/'PK PD CMAXMIC'!C$1</f>
        <v>104.61777868263778</v>
      </c>
      <c r="D194">
        <f>'PK parameters (simulated)'!$E194/'PK PD CMAXMIC'!D$1</f>
        <v>52.30888934131889</v>
      </c>
      <c r="E194">
        <f>'PK parameters (simulated)'!$E194/'PK PD CMAXMIC'!E$1</f>
        <v>26.154444670659444</v>
      </c>
      <c r="F194">
        <f>'PK parameters (simulated)'!$E194/'PK PD CMAXMIC'!F$1</f>
        <v>13.077222335329722</v>
      </c>
      <c r="G194">
        <f>'PK parameters (simulated)'!$E194/'PK PD CMAXMIC'!G$1</f>
        <v>6.538611167664861</v>
      </c>
      <c r="H194">
        <f>'PK parameters (simulated)'!$E194/'PK PD CMAXMIC'!H$1</f>
        <v>3.2693055838324305</v>
      </c>
      <c r="I194">
        <f>'PK parameters (simulated)'!$E194/'PK PD CMAXMIC'!I$1</f>
        <v>1.6346527919162153</v>
      </c>
      <c r="J194">
        <f>'PK parameters (simulated)'!$E194/'PK PD CMAXMIC'!J$1</f>
        <v>0.8173263959581076</v>
      </c>
    </row>
    <row r="195" spans="2:10" ht="12.75">
      <c r="B195">
        <f>'PK parameters (simulated)'!$E195/'PK PD CMAXMIC'!B$1</f>
        <v>212.92606871598116</v>
      </c>
      <c r="C195">
        <f>'PK parameters (simulated)'!$E195/'PK PD CMAXMIC'!C$1</f>
        <v>106.46303435799058</v>
      </c>
      <c r="D195">
        <f>'PK parameters (simulated)'!$E195/'PK PD CMAXMIC'!D$1</f>
        <v>53.23151717899529</v>
      </c>
      <c r="E195">
        <f>'PK parameters (simulated)'!$E195/'PK PD CMAXMIC'!E$1</f>
        <v>26.615758589497645</v>
      </c>
      <c r="F195">
        <f>'PK parameters (simulated)'!$E195/'PK PD CMAXMIC'!F$1</f>
        <v>13.307879294748822</v>
      </c>
      <c r="G195">
        <f>'PK parameters (simulated)'!$E195/'PK PD CMAXMIC'!G$1</f>
        <v>6.653939647374411</v>
      </c>
      <c r="H195">
        <f>'PK parameters (simulated)'!$E195/'PK PD CMAXMIC'!H$1</f>
        <v>3.3269698236872056</v>
      </c>
      <c r="I195">
        <f>'PK parameters (simulated)'!$E195/'PK PD CMAXMIC'!I$1</f>
        <v>1.6634849118436028</v>
      </c>
      <c r="J195">
        <f>'PK parameters (simulated)'!$E195/'PK PD CMAXMIC'!J$1</f>
        <v>0.8317424559218014</v>
      </c>
    </row>
    <row r="196" spans="2:10" ht="12.75">
      <c r="B196">
        <f>'PK parameters (simulated)'!$E196/'PK PD CMAXMIC'!B$1</f>
        <v>190.58624054778778</v>
      </c>
      <c r="C196">
        <f>'PK parameters (simulated)'!$E196/'PK PD CMAXMIC'!C$1</f>
        <v>95.29312027389389</v>
      </c>
      <c r="D196">
        <f>'PK parameters (simulated)'!$E196/'PK PD CMAXMIC'!D$1</f>
        <v>47.646560136946945</v>
      </c>
      <c r="E196">
        <f>'PK parameters (simulated)'!$E196/'PK PD CMAXMIC'!E$1</f>
        <v>23.823280068473473</v>
      </c>
      <c r="F196">
        <f>'PK parameters (simulated)'!$E196/'PK PD CMAXMIC'!F$1</f>
        <v>11.911640034236736</v>
      </c>
      <c r="G196">
        <f>'PK parameters (simulated)'!$E196/'PK PD CMAXMIC'!G$1</f>
        <v>5.955820017118368</v>
      </c>
      <c r="H196">
        <f>'PK parameters (simulated)'!$E196/'PK PD CMAXMIC'!H$1</f>
        <v>2.977910008559184</v>
      </c>
      <c r="I196">
        <f>'PK parameters (simulated)'!$E196/'PK PD CMAXMIC'!I$1</f>
        <v>1.488955004279592</v>
      </c>
      <c r="J196">
        <f>'PK parameters (simulated)'!$E196/'PK PD CMAXMIC'!J$1</f>
        <v>0.744477502139796</v>
      </c>
    </row>
    <row r="197" spans="2:10" ht="12.75">
      <c r="B197">
        <f>'PK parameters (simulated)'!$E197/'PK PD CMAXMIC'!B$1</f>
        <v>204.1433835922352</v>
      </c>
      <c r="C197">
        <f>'PK parameters (simulated)'!$E197/'PK PD CMAXMIC'!C$1</f>
        <v>102.0716917961176</v>
      </c>
      <c r="D197">
        <f>'PK parameters (simulated)'!$E197/'PK PD CMAXMIC'!D$1</f>
        <v>51.0358458980588</v>
      </c>
      <c r="E197">
        <f>'PK parameters (simulated)'!$E197/'PK PD CMAXMIC'!E$1</f>
        <v>25.5179229490294</v>
      </c>
      <c r="F197">
        <f>'PK parameters (simulated)'!$E197/'PK PD CMAXMIC'!F$1</f>
        <v>12.7589614745147</v>
      </c>
      <c r="G197">
        <f>'PK parameters (simulated)'!$E197/'PK PD CMAXMIC'!G$1</f>
        <v>6.37948073725735</v>
      </c>
      <c r="H197">
        <f>'PK parameters (simulated)'!$E197/'PK PD CMAXMIC'!H$1</f>
        <v>3.189740368628675</v>
      </c>
      <c r="I197">
        <f>'PK parameters (simulated)'!$E197/'PK PD CMAXMIC'!I$1</f>
        <v>1.5948701843143376</v>
      </c>
      <c r="J197">
        <f>'PK parameters (simulated)'!$E197/'PK PD CMAXMIC'!J$1</f>
        <v>0.7974350921571688</v>
      </c>
    </row>
    <row r="198" spans="2:10" ht="12.75">
      <c r="B198">
        <f>'PK parameters (simulated)'!$E198/'PK PD CMAXMIC'!B$1</f>
        <v>202.20940934315666</v>
      </c>
      <c r="C198">
        <f>'PK parameters (simulated)'!$E198/'PK PD CMAXMIC'!C$1</f>
        <v>101.10470467157833</v>
      </c>
      <c r="D198">
        <f>'PK parameters (simulated)'!$E198/'PK PD CMAXMIC'!D$1</f>
        <v>50.552352335789166</v>
      </c>
      <c r="E198">
        <f>'PK parameters (simulated)'!$E198/'PK PD CMAXMIC'!E$1</f>
        <v>25.276176167894583</v>
      </c>
      <c r="F198">
        <f>'PK parameters (simulated)'!$E198/'PK PD CMAXMIC'!F$1</f>
        <v>12.638088083947292</v>
      </c>
      <c r="G198">
        <f>'PK parameters (simulated)'!$E198/'PK PD CMAXMIC'!G$1</f>
        <v>6.319044041973646</v>
      </c>
      <c r="H198">
        <f>'PK parameters (simulated)'!$E198/'PK PD CMAXMIC'!H$1</f>
        <v>3.159522020986823</v>
      </c>
      <c r="I198">
        <f>'PK parameters (simulated)'!$E198/'PK PD CMAXMIC'!I$1</f>
        <v>1.5797610104934114</v>
      </c>
      <c r="J198">
        <f>'PK parameters (simulated)'!$E198/'PK PD CMAXMIC'!J$1</f>
        <v>0.7898805052467057</v>
      </c>
    </row>
    <row r="199" spans="2:10" ht="12.75">
      <c r="B199">
        <f>'PK parameters (simulated)'!$E199/'PK PD CMAXMIC'!B$1</f>
        <v>183.82458034759821</v>
      </c>
      <c r="C199">
        <f>'PK parameters (simulated)'!$E199/'PK PD CMAXMIC'!C$1</f>
        <v>91.91229017379911</v>
      </c>
      <c r="D199">
        <f>'PK parameters (simulated)'!$E199/'PK PD CMAXMIC'!D$1</f>
        <v>45.956145086899554</v>
      </c>
      <c r="E199">
        <f>'PK parameters (simulated)'!$E199/'PK PD CMAXMIC'!E$1</f>
        <v>22.978072543449777</v>
      </c>
      <c r="F199">
        <f>'PK parameters (simulated)'!$E199/'PK PD CMAXMIC'!F$1</f>
        <v>11.489036271724888</v>
      </c>
      <c r="G199">
        <f>'PK parameters (simulated)'!$E199/'PK PD CMAXMIC'!G$1</f>
        <v>5.744518135862444</v>
      </c>
      <c r="H199">
        <f>'PK parameters (simulated)'!$E199/'PK PD CMAXMIC'!H$1</f>
        <v>2.872259067931222</v>
      </c>
      <c r="I199">
        <f>'PK parameters (simulated)'!$E199/'PK PD CMAXMIC'!I$1</f>
        <v>1.436129533965611</v>
      </c>
      <c r="J199">
        <f>'PK parameters (simulated)'!$E199/'PK PD CMAXMIC'!J$1</f>
        <v>0.7180647669828055</v>
      </c>
    </row>
    <row r="200" spans="2:10" ht="12.75">
      <c r="B200">
        <f>'PK parameters (simulated)'!$E200/'PK PD CMAXMIC'!B$1</f>
        <v>157.45515981646125</v>
      </c>
      <c r="C200">
        <f>'PK parameters (simulated)'!$E200/'PK PD CMAXMIC'!C$1</f>
        <v>78.72757990823062</v>
      </c>
      <c r="D200">
        <f>'PK parameters (simulated)'!$E200/'PK PD CMAXMIC'!D$1</f>
        <v>39.36378995411531</v>
      </c>
      <c r="E200">
        <f>'PK parameters (simulated)'!$E200/'PK PD CMAXMIC'!E$1</f>
        <v>19.681894977057656</v>
      </c>
      <c r="F200">
        <f>'PK parameters (simulated)'!$E200/'PK PD CMAXMIC'!F$1</f>
        <v>9.840947488528828</v>
      </c>
      <c r="G200">
        <f>'PK parameters (simulated)'!$E200/'PK PD CMAXMIC'!G$1</f>
        <v>4.920473744264414</v>
      </c>
      <c r="H200">
        <f>'PK parameters (simulated)'!$E200/'PK PD CMAXMIC'!H$1</f>
        <v>2.460236872132207</v>
      </c>
      <c r="I200">
        <f>'PK parameters (simulated)'!$E200/'PK PD CMAXMIC'!I$1</f>
        <v>1.2301184360661035</v>
      </c>
      <c r="J200">
        <f>'PK parameters (simulated)'!$E200/'PK PD CMAXMIC'!J$1</f>
        <v>0.6150592180330517</v>
      </c>
    </row>
    <row r="201" spans="2:10" ht="12.75">
      <c r="B201">
        <f>'PK parameters (simulated)'!$E201/'PK PD CMAXMIC'!B$1</f>
        <v>226.39544124472803</v>
      </c>
      <c r="C201">
        <f>'PK parameters (simulated)'!$E201/'PK PD CMAXMIC'!C$1</f>
        <v>113.19772062236402</v>
      </c>
      <c r="D201">
        <f>'PK parameters (simulated)'!$E201/'PK PD CMAXMIC'!D$1</f>
        <v>56.59886031118201</v>
      </c>
      <c r="E201">
        <f>'PK parameters (simulated)'!$E201/'PK PD CMAXMIC'!E$1</f>
        <v>28.299430155591004</v>
      </c>
      <c r="F201">
        <f>'PK parameters (simulated)'!$E201/'PK PD CMAXMIC'!F$1</f>
        <v>14.149715077795502</v>
      </c>
      <c r="G201">
        <f>'PK parameters (simulated)'!$E201/'PK PD CMAXMIC'!G$1</f>
        <v>7.074857538897751</v>
      </c>
      <c r="H201">
        <f>'PK parameters (simulated)'!$E201/'PK PD CMAXMIC'!H$1</f>
        <v>3.5374287694488755</v>
      </c>
      <c r="I201">
        <f>'PK parameters (simulated)'!$E201/'PK PD CMAXMIC'!I$1</f>
        <v>1.7687143847244378</v>
      </c>
      <c r="J201">
        <f>'PK parameters (simulated)'!$E201/'PK PD CMAXMIC'!J$1</f>
        <v>0.8843571923622189</v>
      </c>
    </row>
    <row r="202" spans="2:10" ht="12.75">
      <c r="B202">
        <f>'PK parameters (simulated)'!$E202/'PK PD CMAXMIC'!B$1</f>
        <v>202.46419246791473</v>
      </c>
      <c r="C202">
        <f>'PK parameters (simulated)'!$E202/'PK PD CMAXMIC'!C$1</f>
        <v>101.23209623395736</v>
      </c>
      <c r="D202">
        <f>'PK parameters (simulated)'!$E202/'PK PD CMAXMIC'!D$1</f>
        <v>50.61604811697868</v>
      </c>
      <c r="E202">
        <f>'PK parameters (simulated)'!$E202/'PK PD CMAXMIC'!E$1</f>
        <v>25.30802405848934</v>
      </c>
      <c r="F202">
        <f>'PK parameters (simulated)'!$E202/'PK PD CMAXMIC'!F$1</f>
        <v>12.65401202924467</v>
      </c>
      <c r="G202">
        <f>'PK parameters (simulated)'!$E202/'PK PD CMAXMIC'!G$1</f>
        <v>6.327006014622335</v>
      </c>
      <c r="H202">
        <f>'PK parameters (simulated)'!$E202/'PK PD CMAXMIC'!H$1</f>
        <v>3.1635030073111676</v>
      </c>
      <c r="I202">
        <f>'PK parameters (simulated)'!$E202/'PK PD CMAXMIC'!I$1</f>
        <v>1.5817515036555838</v>
      </c>
      <c r="J202">
        <f>'PK parameters (simulated)'!$E202/'PK PD CMAXMIC'!J$1</f>
        <v>0.7908757518277919</v>
      </c>
    </row>
    <row r="203" spans="2:10" ht="12.75">
      <c r="B203">
        <f>'PK parameters (simulated)'!$E203/'PK PD CMAXMIC'!B$1</f>
        <v>210.84768976613725</v>
      </c>
      <c r="C203">
        <f>'PK parameters (simulated)'!$E203/'PK PD CMAXMIC'!C$1</f>
        <v>105.42384488306863</v>
      </c>
      <c r="D203">
        <f>'PK parameters (simulated)'!$E203/'PK PD CMAXMIC'!D$1</f>
        <v>52.71192244153431</v>
      </c>
      <c r="E203">
        <f>'PK parameters (simulated)'!$E203/'PK PD CMAXMIC'!E$1</f>
        <v>26.355961220767156</v>
      </c>
      <c r="F203">
        <f>'PK parameters (simulated)'!$E203/'PK PD CMAXMIC'!F$1</f>
        <v>13.177980610383578</v>
      </c>
      <c r="G203">
        <f>'PK parameters (simulated)'!$E203/'PK PD CMAXMIC'!G$1</f>
        <v>6.588990305191789</v>
      </c>
      <c r="H203">
        <f>'PK parameters (simulated)'!$E203/'PK PD CMAXMIC'!H$1</f>
        <v>3.2944951525958945</v>
      </c>
      <c r="I203">
        <f>'PK parameters (simulated)'!$E203/'PK PD CMAXMIC'!I$1</f>
        <v>1.6472475762979473</v>
      </c>
      <c r="J203">
        <f>'PK parameters (simulated)'!$E203/'PK PD CMAXMIC'!J$1</f>
        <v>0.8236237881489736</v>
      </c>
    </row>
  </sheetData>
  <sheetProtection password="CA20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IV31"/>
  <sheetViews>
    <sheetView tabSelected="1" workbookViewId="0" topLeftCell="A1">
      <selection activeCell="F38" sqref="F38"/>
    </sheetView>
  </sheetViews>
  <sheetFormatPr defaultColWidth="11.421875" defaultRowHeight="12.75"/>
  <cols>
    <col min="1" max="1" width="10.00390625" style="0" customWidth="1"/>
    <col min="2" max="2" width="9.140625" style="0" customWidth="1"/>
    <col min="3" max="3" width="13.7109375" style="0" customWidth="1"/>
    <col min="4" max="7" width="9.140625" style="0" customWidth="1"/>
    <col min="8" max="9" width="20.57421875" style="0" customWidth="1"/>
    <col min="10" max="12" width="9.140625" style="0" customWidth="1"/>
    <col min="13" max="14" width="12.421875" style="0" bestFit="1" customWidth="1"/>
    <col min="15" max="16384" width="9.140625" style="0" customWidth="1"/>
  </cols>
  <sheetData>
    <row r="1" spans="3:256" ht="12.75">
      <c r="C1" s="24" t="s">
        <v>23</v>
      </c>
      <c r="D1" s="24"/>
      <c r="IQ1">
        <f>EXP(IS1)</f>
        <v>0.049787068367863944</v>
      </c>
      <c r="IR1">
        <f>SUM(IT1:IV1)</f>
        <v>0.004766089740821438</v>
      </c>
      <c r="IS1">
        <v>-3</v>
      </c>
      <c r="IT1">
        <f aca="true" t="shared" si="0" ref="IT1:IT31">$B$3*EXP(-0.5*(IS1-$IO$3)*(IS1-$IO$3)/($IP$3*$IP$3))/$IP$3</f>
        <v>0.004766089675392159</v>
      </c>
      <c r="IU1">
        <f aca="true" t="shared" si="1" ref="IU1:IU31">$B$4*EXP(-0.5*($IS1-$IO$4)*($IS1-$IO$4)/($IP$4*$IP$4))/$IP$4</f>
        <v>6.542927350490186E-11</v>
      </c>
      <c r="IV1">
        <f aca="true" t="shared" si="2" ref="IV1:IV31">$B$5*EXP(-0.5*($IS1-$IO$5)*($IS1-$IO$5)/($IP$5*$IP$5))/$IP$5</f>
        <v>5.79809813651186E-18</v>
      </c>
    </row>
    <row r="2" spans="1:256" ht="12.75">
      <c r="A2" s="13" t="s">
        <v>19</v>
      </c>
      <c r="B2" s="23" t="s">
        <v>16</v>
      </c>
      <c r="C2" s="23" t="s">
        <v>24</v>
      </c>
      <c r="D2" s="23" t="s">
        <v>28</v>
      </c>
      <c r="IO2" t="s">
        <v>26</v>
      </c>
      <c r="IP2" t="s">
        <v>27</v>
      </c>
      <c r="IQ2">
        <f aca="true" t="shared" si="3" ref="IQ2:IQ31">EXP(IS2)</f>
        <v>0.05502322005640723</v>
      </c>
      <c r="IR2">
        <f aca="true" t="shared" si="4" ref="IR2:IR31">SUM(IT2:IV2)</f>
        <v>0.023623044375546312</v>
      </c>
      <c r="IS2">
        <f>IS1+0.1</f>
        <v>-2.9</v>
      </c>
      <c r="IT2">
        <f t="shared" si="0"/>
        <v>0.02362304247676945</v>
      </c>
      <c r="IU2">
        <f t="shared" si="1"/>
        <v>1.8987763884390483E-09</v>
      </c>
      <c r="IV2">
        <f t="shared" si="2"/>
        <v>4.731103453803677E-16</v>
      </c>
    </row>
    <row r="3" spans="1:256" ht="12.75">
      <c r="A3" t="s">
        <v>20</v>
      </c>
      <c r="B3" s="17">
        <v>0.33</v>
      </c>
      <c r="C3" s="18">
        <v>0.1</v>
      </c>
      <c r="D3" s="19">
        <v>0.2</v>
      </c>
      <c r="IO3">
        <f>LN(C3)-0.5*IP3*IP3</f>
        <v>-2.3221954495706862</v>
      </c>
      <c r="IP3">
        <f>SQRT(LN(D3*D3+1))</f>
        <v>0.1980422004353651</v>
      </c>
      <c r="IQ3">
        <f t="shared" si="3"/>
        <v>0.06081006262521797</v>
      </c>
      <c r="IR3">
        <f t="shared" si="4"/>
        <v>0.09073581779545624</v>
      </c>
      <c r="IS3">
        <f aca="true" t="shared" si="5" ref="IS3:IS31">IS2+0.1</f>
        <v>-2.8</v>
      </c>
      <c r="IT3">
        <f t="shared" si="0"/>
        <v>0.09073577509377714</v>
      </c>
      <c r="IU3">
        <f t="shared" si="1"/>
        <v>4.270164917694597E-08</v>
      </c>
      <c r="IV3">
        <f t="shared" si="2"/>
        <v>2.99163378351349E-14</v>
      </c>
    </row>
    <row r="4" spans="1:256" ht="12.75">
      <c r="A4" t="s">
        <v>21</v>
      </c>
      <c r="B4" s="17">
        <v>0.33</v>
      </c>
      <c r="C4" s="18">
        <v>0.2</v>
      </c>
      <c r="D4" s="19">
        <v>0.2</v>
      </c>
      <c r="IO4">
        <f>LN(C4)-0.5*IP4*IP4</f>
        <v>-1.6290482690107408</v>
      </c>
      <c r="IP4">
        <f>SQRT(LN(D4*D4+1))</f>
        <v>0.1980422004353651</v>
      </c>
      <c r="IQ4">
        <f t="shared" si="3"/>
        <v>0.06720551273974978</v>
      </c>
      <c r="IR4">
        <f t="shared" si="4"/>
        <v>0.27007947077471794</v>
      </c>
      <c r="IS4">
        <f t="shared" si="5"/>
        <v>-2.6999999999999997</v>
      </c>
      <c r="IT4">
        <f t="shared" si="0"/>
        <v>0.2700787265819752</v>
      </c>
      <c r="IU4">
        <f t="shared" si="1"/>
        <v>7.44191276799073E-07</v>
      </c>
      <c r="IV4">
        <f t="shared" si="2"/>
        <v>1.4659647051899273E-12</v>
      </c>
    </row>
    <row r="5" spans="1:256" ht="12.75">
      <c r="A5" s="13" t="s">
        <v>22</v>
      </c>
      <c r="B5" s="20">
        <v>0.34</v>
      </c>
      <c r="C5" s="21">
        <v>0.3</v>
      </c>
      <c r="D5" s="22">
        <v>0.2</v>
      </c>
      <c r="IO5">
        <f>LN(C5)-0.5*IP5*IP5</f>
        <v>-1.2235831609025767</v>
      </c>
      <c r="IP5">
        <f>SQRT(LN(D5*D5+1))</f>
        <v>0.1980422004353651</v>
      </c>
      <c r="IQ5">
        <f t="shared" si="3"/>
        <v>0.0742735782143339</v>
      </c>
      <c r="IR5">
        <f t="shared" si="4"/>
        <v>0.6229860311309229</v>
      </c>
      <c r="IS5">
        <f t="shared" si="5"/>
        <v>-2.5999999999999996</v>
      </c>
      <c r="IT5">
        <f t="shared" si="0"/>
        <v>0.6229759804379014</v>
      </c>
      <c r="IU5">
        <f t="shared" si="1"/>
        <v>1.0050637353295905E-05</v>
      </c>
      <c r="IV5">
        <f t="shared" si="2"/>
        <v>5.5668266908299133E-11</v>
      </c>
    </row>
    <row r="6" spans="1:256" ht="12.75">
      <c r="A6" s="14" t="s">
        <v>25</v>
      </c>
      <c r="B6" s="15">
        <f>SUM(B3:B5)</f>
        <v>1</v>
      </c>
      <c r="C6" s="16">
        <f>EXP(IO6+IP6*IP6*0.5)</f>
        <v>0.20245758071306916</v>
      </c>
      <c r="D6" s="15">
        <f>SQRT(EXP(IP6*IP6)-1)</f>
        <v>0.5273918866274976</v>
      </c>
      <c r="IO6">
        <f>B3*IO3+B4*IO4+B5*IO5</f>
        <v>-1.719928701838747</v>
      </c>
      <c r="IP6" s="12">
        <f>SQRT(B3*(IO3*IO3+IP3*IP3)+B4*(IP4*IP4+IO4*IO4)+B5*(IP5*IP5+IO5*IO5)-IO6*IO6)</f>
        <v>0.49538633307647684</v>
      </c>
      <c r="IQ6">
        <f t="shared" si="3"/>
        <v>0.08208499862389883</v>
      </c>
      <c r="IR6">
        <f t="shared" si="4"/>
        <v>1.1136849501673556</v>
      </c>
      <c r="IS6">
        <f t="shared" si="5"/>
        <v>-2.4999999999999996</v>
      </c>
      <c r="IT6">
        <f t="shared" si="0"/>
        <v>1.1135797591886623</v>
      </c>
      <c r="IU6">
        <f t="shared" si="1"/>
        <v>0.0001051893405158421</v>
      </c>
      <c r="IV6">
        <f t="shared" si="2"/>
        <v>1.638177620379164E-09</v>
      </c>
    </row>
    <row r="7" spans="251:256" ht="12.75">
      <c r="IQ7">
        <f t="shared" si="3"/>
        <v>0.09071795328941255</v>
      </c>
      <c r="IR7">
        <f t="shared" si="4"/>
        <v>1.5434074573910632</v>
      </c>
      <c r="IS7">
        <f t="shared" si="5"/>
        <v>-2.3999999999999995</v>
      </c>
      <c r="IT7">
        <f t="shared" si="0"/>
        <v>1.5425542826690517</v>
      </c>
      <c r="IU7">
        <f t="shared" si="1"/>
        <v>0.0008531373640320428</v>
      </c>
      <c r="IV7">
        <f t="shared" si="2"/>
        <v>3.735797933906628E-08</v>
      </c>
    </row>
    <row r="8" spans="251:256" ht="12.75">
      <c r="IQ8">
        <f t="shared" si="3"/>
        <v>0.10025884372280379</v>
      </c>
      <c r="IR8">
        <f t="shared" si="4"/>
        <v>1.6612420929592193</v>
      </c>
      <c r="IS8">
        <f t="shared" si="5"/>
        <v>-2.2999999999999994</v>
      </c>
      <c r="IT8">
        <f t="shared" si="0"/>
        <v>1.6558793280026929</v>
      </c>
      <c r="IU8">
        <f t="shared" si="1"/>
        <v>0.005362104757517852</v>
      </c>
      <c r="IV8">
        <f t="shared" si="2"/>
        <v>6.60199008471276E-07</v>
      </c>
    </row>
    <row r="9" spans="251:256" ht="12.75">
      <c r="IQ9">
        <f t="shared" si="3"/>
        <v>0.11080315836233397</v>
      </c>
      <c r="IR9">
        <f t="shared" si="4"/>
        <v>1.4036081466244774</v>
      </c>
      <c r="IS9">
        <f t="shared" si="5"/>
        <v>-2.1999999999999993</v>
      </c>
      <c r="IT9">
        <f t="shared" si="0"/>
        <v>1.3774822592886165</v>
      </c>
      <c r="IU9">
        <f t="shared" si="1"/>
        <v>0.026116845940527423</v>
      </c>
      <c r="IV9">
        <f t="shared" si="2"/>
        <v>9.041395333433616E-06</v>
      </c>
    </row>
    <row r="10" spans="251:256" ht="12.75">
      <c r="IQ10">
        <f t="shared" si="3"/>
        <v>0.122456428252982</v>
      </c>
      <c r="IR10">
        <f t="shared" si="4"/>
        <v>0.9866718138875815</v>
      </c>
      <c r="IS10">
        <f t="shared" si="5"/>
        <v>-2.099999999999999</v>
      </c>
      <c r="IT10">
        <f t="shared" si="0"/>
        <v>0.8879989356621747</v>
      </c>
      <c r="IU10">
        <f t="shared" si="1"/>
        <v>0.09857692376850881</v>
      </c>
      <c r="IV10">
        <f t="shared" si="2"/>
        <v>9.595445689799062E-05</v>
      </c>
    </row>
    <row r="11" spans="251:256" ht="12.75">
      <c r="IQ11">
        <f t="shared" si="3"/>
        <v>0.1353352832366128</v>
      </c>
      <c r="IR11">
        <f t="shared" si="4"/>
        <v>0.7327419685453154</v>
      </c>
      <c r="IS11">
        <f t="shared" si="5"/>
        <v>-1.9999999999999991</v>
      </c>
      <c r="IT11">
        <f t="shared" si="0"/>
        <v>0.4436167925360362</v>
      </c>
      <c r="IU11">
        <f t="shared" si="1"/>
        <v>0.28833601804207126</v>
      </c>
      <c r="IV11">
        <f t="shared" si="2"/>
        <v>0.0007891579672078932</v>
      </c>
    </row>
    <row r="12" spans="251:256" ht="12.75">
      <c r="IQ12">
        <f t="shared" si="3"/>
        <v>0.1495686192226352</v>
      </c>
      <c r="IR12">
        <f t="shared" si="4"/>
        <v>0.8303393204600291</v>
      </c>
      <c r="IS12">
        <f t="shared" si="5"/>
        <v>-1.899999999999999</v>
      </c>
      <c r="IT12">
        <f t="shared" si="0"/>
        <v>0.17174045566351975</v>
      </c>
      <c r="IU12">
        <f t="shared" si="1"/>
        <v>0.6535692834065365</v>
      </c>
      <c r="IV12">
        <f t="shared" si="2"/>
        <v>0.005029581389972739</v>
      </c>
    </row>
    <row r="13" spans="251:256" ht="12.75">
      <c r="IQ13">
        <f t="shared" si="3"/>
        <v>0.16529888822158673</v>
      </c>
      <c r="IR13">
        <f t="shared" si="4"/>
        <v>1.2243952208785933</v>
      </c>
      <c r="IS13">
        <f t="shared" si="5"/>
        <v>-1.799999999999999</v>
      </c>
      <c r="IT13">
        <f t="shared" si="0"/>
        <v>0.051523617259578124</v>
      </c>
      <c r="IU13">
        <f t="shared" si="1"/>
        <v>1.1480306172468833</v>
      </c>
      <c r="IV13">
        <f t="shared" si="2"/>
        <v>0.02484098637213191</v>
      </c>
    </row>
    <row r="14" spans="251:256" ht="12.75">
      <c r="IQ14">
        <f t="shared" si="3"/>
        <v>0.18268352405273486</v>
      </c>
      <c r="IR14">
        <f t="shared" si="4"/>
        <v>1.6697872237554787</v>
      </c>
      <c r="IS14">
        <f t="shared" si="5"/>
        <v>-1.6999999999999988</v>
      </c>
      <c r="IT14">
        <f t="shared" si="0"/>
        <v>0.01197868601191912</v>
      </c>
      <c r="IU14">
        <f t="shared" si="1"/>
        <v>1.5627316550596364</v>
      </c>
      <c r="IV14">
        <f t="shared" si="2"/>
        <v>0.09507688268392323</v>
      </c>
    </row>
    <row r="15" spans="251:256" ht="12.75">
      <c r="IQ15">
        <f t="shared" si="3"/>
        <v>0.20189651799465566</v>
      </c>
      <c r="IR15">
        <f t="shared" si="4"/>
        <v>1.9326417237459341</v>
      </c>
      <c r="IS15">
        <f t="shared" si="5"/>
        <v>-1.5999999999999988</v>
      </c>
      <c r="IT15">
        <f t="shared" si="0"/>
        <v>0.002158147473830555</v>
      </c>
      <c r="IU15">
        <f t="shared" si="1"/>
        <v>1.6484829112383994</v>
      </c>
      <c r="IV15">
        <f t="shared" si="2"/>
        <v>0.28200066503370425</v>
      </c>
    </row>
    <row r="16" spans="251:256" ht="12.75">
      <c r="IQ16">
        <f t="shared" si="3"/>
        <v>0.22313016014843012</v>
      </c>
      <c r="IR16">
        <f t="shared" si="4"/>
        <v>1.9960565358506697</v>
      </c>
      <c r="IS16">
        <f t="shared" si="5"/>
        <v>-1.4999999999999987</v>
      </c>
      <c r="IT16">
        <f t="shared" si="0"/>
        <v>0.00030131597428611454</v>
      </c>
      <c r="IU16">
        <f t="shared" si="1"/>
        <v>1.3475770022107865</v>
      </c>
      <c r="IV16">
        <f t="shared" si="2"/>
        <v>0.648178217665597</v>
      </c>
    </row>
    <row r="17" spans="251:256" ht="12.75">
      <c r="IQ17">
        <f t="shared" si="3"/>
        <v>0.24659696394160682</v>
      </c>
      <c r="IR17">
        <f t="shared" si="4"/>
        <v>2.0082431067408493</v>
      </c>
      <c r="IS17">
        <f t="shared" si="5"/>
        <v>-1.3999999999999986</v>
      </c>
      <c r="IT17">
        <f t="shared" si="0"/>
        <v>3.260110314562984E-05</v>
      </c>
      <c r="IU17">
        <f t="shared" si="1"/>
        <v>0.8536735648725503</v>
      </c>
      <c r="IV17">
        <f t="shared" si="2"/>
        <v>1.1545369407651536</v>
      </c>
    </row>
    <row r="18" spans="251:256" ht="12.75">
      <c r="IQ18">
        <f t="shared" si="3"/>
        <v>0.27253179303401304</v>
      </c>
      <c r="IR18">
        <f t="shared" si="4"/>
        <v>2.012725312931616</v>
      </c>
      <c r="IS18">
        <f>IS17+0.1</f>
        <v>-1.2999999999999985</v>
      </c>
      <c r="IT18">
        <f t="shared" si="0"/>
        <v>2.733452531478885E-06</v>
      </c>
      <c r="IU18">
        <f t="shared" si="1"/>
        <v>0.4190821630078914</v>
      </c>
      <c r="IV18">
        <f t="shared" si="2"/>
        <v>1.5936404164711928</v>
      </c>
    </row>
    <row r="19" spans="251:256" ht="12.75">
      <c r="IQ19">
        <f t="shared" si="3"/>
        <v>0.3011942119122026</v>
      </c>
      <c r="IR19">
        <f t="shared" si="4"/>
        <v>1.8641085854040278</v>
      </c>
      <c r="IS19">
        <f t="shared" si="5"/>
        <v>-1.1999999999999984</v>
      </c>
      <c r="IT19">
        <f t="shared" si="0"/>
        <v>1.7760691807181665E-07</v>
      </c>
      <c r="IU19">
        <f t="shared" si="1"/>
        <v>0.15943204678905454</v>
      </c>
      <c r="IV19">
        <f t="shared" si="2"/>
        <v>1.704676361008055</v>
      </c>
    </row>
    <row r="20" spans="251:256" ht="12.75">
      <c r="IQ20">
        <f t="shared" si="3"/>
        <v>0.3328710836980801</v>
      </c>
      <c r="IR20">
        <f t="shared" si="4"/>
        <v>1.460069170801938</v>
      </c>
      <c r="IS20">
        <f t="shared" si="5"/>
        <v>-1.0999999999999983</v>
      </c>
      <c r="IT20">
        <f t="shared" si="0"/>
        <v>8.942878311885386E-09</v>
      </c>
      <c r="IU20">
        <f t="shared" si="1"/>
        <v>0.04700252267954729</v>
      </c>
      <c r="IV20">
        <f t="shared" si="2"/>
        <v>1.4130666391795124</v>
      </c>
    </row>
    <row r="21" spans="251:256" ht="12.75">
      <c r="IQ21">
        <f t="shared" si="3"/>
        <v>0.36787944117144294</v>
      </c>
      <c r="IR21">
        <f t="shared" si="4"/>
        <v>0.9184594456908921</v>
      </c>
      <c r="IS21">
        <f t="shared" si="5"/>
        <v>-0.9999999999999983</v>
      </c>
      <c r="IT21">
        <f t="shared" si="0"/>
        <v>3.489505325279582E-10</v>
      </c>
      <c r="IU21">
        <f t="shared" si="1"/>
        <v>0.010738306973634737</v>
      </c>
      <c r="IV21">
        <f t="shared" si="2"/>
        <v>0.9077211383683068</v>
      </c>
    </row>
    <row r="22" spans="251:256" ht="12.75">
      <c r="IQ22">
        <f t="shared" si="3"/>
        <v>0.4065696597405998</v>
      </c>
      <c r="IR22">
        <f t="shared" si="4"/>
        <v>0.4537689237347868</v>
      </c>
      <c r="IS22">
        <f t="shared" si="5"/>
        <v>-0.8999999999999984</v>
      </c>
      <c r="IT22">
        <f t="shared" si="0"/>
        <v>1.0551628951757323E-11</v>
      </c>
      <c r="IU22">
        <f t="shared" si="1"/>
        <v>0.0019011639182476931</v>
      </c>
      <c r="IV22">
        <f t="shared" si="2"/>
        <v>0.4518677598059875</v>
      </c>
    </row>
    <row r="23" spans="251:256" ht="12.75">
      <c r="IQ23">
        <f t="shared" si="3"/>
        <v>0.44932896411722234</v>
      </c>
      <c r="IR23">
        <f t="shared" si="4"/>
        <v>0.17457768687264527</v>
      </c>
      <c r="IS23">
        <f t="shared" si="5"/>
        <v>-0.7999999999999984</v>
      </c>
      <c r="IT23">
        <f t="shared" si="0"/>
        <v>2.472545301676173E-13</v>
      </c>
      <c r="IU23">
        <f t="shared" si="1"/>
        <v>0.0002608389317821732</v>
      </c>
      <c r="IV23">
        <f t="shared" si="2"/>
        <v>0.17431684794061583</v>
      </c>
    </row>
    <row r="24" spans="251:256" ht="12.75">
      <c r="IQ24">
        <f t="shared" si="3"/>
        <v>0.4965853037914103</v>
      </c>
      <c r="IR24">
        <f t="shared" si="4"/>
        <v>0.0521395807377539</v>
      </c>
      <c r="IS24">
        <f t="shared" si="5"/>
        <v>-0.6999999999999984</v>
      </c>
      <c r="IT24">
        <f t="shared" si="0"/>
        <v>4.489914854421537E-15</v>
      </c>
      <c r="IU24">
        <f t="shared" si="1"/>
        <v>2.773284113247613E-05</v>
      </c>
      <c r="IV24">
        <f t="shared" si="2"/>
        <v>0.05211184789661693</v>
      </c>
    </row>
    <row r="25" spans="251:256" ht="12.75">
      <c r="IQ25">
        <f t="shared" si="3"/>
        <v>0.5488116360940273</v>
      </c>
      <c r="IR25">
        <f t="shared" si="4"/>
        <v>0.012074937054571244</v>
      </c>
      <c r="IS25">
        <f t="shared" si="5"/>
        <v>-0.5999999999999984</v>
      </c>
      <c r="IT25">
        <f t="shared" si="0"/>
        <v>6.318311804379056E-17</v>
      </c>
      <c r="IU25">
        <f t="shared" si="1"/>
        <v>2.2849958510722896E-06</v>
      </c>
      <c r="IV25">
        <f t="shared" si="2"/>
        <v>0.012072652058720108</v>
      </c>
    </row>
    <row r="26" spans="251:256" ht="12.75">
      <c r="IQ26">
        <f t="shared" si="3"/>
        <v>0.6065306597126343</v>
      </c>
      <c r="IR26">
        <f t="shared" si="4"/>
        <v>0.0021675405413747665</v>
      </c>
      <c r="IS26">
        <f t="shared" si="5"/>
        <v>-0.49999999999999845</v>
      </c>
      <c r="IT26">
        <f t="shared" si="0"/>
        <v>6.890220247204995E-19</v>
      </c>
      <c r="IU26">
        <f t="shared" si="1"/>
        <v>1.4589673368734043E-07</v>
      </c>
      <c r="IV26">
        <f t="shared" si="2"/>
        <v>0.0021673946446410784</v>
      </c>
    </row>
    <row r="27" spans="251:256" ht="12.75">
      <c r="IQ27">
        <f t="shared" si="3"/>
        <v>0.6703200460356403</v>
      </c>
      <c r="IR27">
        <f t="shared" si="4"/>
        <v>0.0003015454681799844</v>
      </c>
      <c r="IS27">
        <f t="shared" si="5"/>
        <v>-0.39999999999999847</v>
      </c>
      <c r="IT27">
        <f t="shared" si="0"/>
        <v>5.822831943503841E-21</v>
      </c>
      <c r="IU27">
        <f t="shared" si="1"/>
        <v>7.218963126950771E-09</v>
      </c>
      <c r="IV27">
        <f t="shared" si="2"/>
        <v>0.0003015382492168574</v>
      </c>
    </row>
    <row r="28" spans="251:256" ht="12.75">
      <c r="IQ28">
        <f t="shared" si="3"/>
        <v>0.740818220681719</v>
      </c>
      <c r="IR28">
        <f t="shared" si="4"/>
        <v>3.251019847325916E-05</v>
      </c>
      <c r="IS28">
        <f t="shared" si="5"/>
        <v>-0.2999999999999985</v>
      </c>
      <c r="IT28">
        <f t="shared" si="0"/>
        <v>3.813331038988824E-23</v>
      </c>
      <c r="IU28">
        <f t="shared" si="1"/>
        <v>2.768045210446773E-10</v>
      </c>
      <c r="IV28">
        <f t="shared" si="2"/>
        <v>3.250992166873812E-05</v>
      </c>
    </row>
    <row r="29" spans="251:256" ht="12.75">
      <c r="IQ29">
        <f t="shared" si="3"/>
        <v>0.8187307530779832</v>
      </c>
      <c r="IR29">
        <f t="shared" si="4"/>
        <v>2.716188171269257E-06</v>
      </c>
      <c r="IS29">
        <f t="shared" si="5"/>
        <v>-0.19999999999999848</v>
      </c>
      <c r="IT29">
        <f t="shared" si="0"/>
        <v>1.9352802396740467E-25</v>
      </c>
      <c r="IU29">
        <f t="shared" si="1"/>
        <v>8.225089569242274E-12</v>
      </c>
      <c r="IV29">
        <f t="shared" si="2"/>
        <v>2.7161799461796877E-06</v>
      </c>
    </row>
    <row r="30" spans="251:256" ht="12.75">
      <c r="IQ30">
        <f t="shared" si="3"/>
        <v>0.904837418035961</v>
      </c>
      <c r="IR30">
        <f t="shared" si="4"/>
        <v>1.7586147959959157E-07</v>
      </c>
      <c r="IS30">
        <f t="shared" si="5"/>
        <v>-0.09999999999999848</v>
      </c>
      <c r="IT30">
        <f t="shared" si="0"/>
        <v>7.611185684631853E-28</v>
      </c>
      <c r="IU30">
        <f t="shared" si="1"/>
        <v>1.89398787350516E-13</v>
      </c>
      <c r="IV30">
        <f t="shared" si="2"/>
        <v>1.7586129020080423E-07</v>
      </c>
    </row>
    <row r="31" spans="251:256" ht="12.75">
      <c r="IQ31">
        <f t="shared" si="3"/>
        <v>1.0000000000000016</v>
      </c>
      <c r="IR31">
        <f t="shared" si="4"/>
        <v>8.823710263950462E-09</v>
      </c>
      <c r="IS31">
        <f t="shared" si="5"/>
        <v>1.5265566588595902E-15</v>
      </c>
      <c r="IT31">
        <f t="shared" si="0"/>
        <v>2.3196895895643744E-30</v>
      </c>
      <c r="IU31">
        <f t="shared" si="1"/>
        <v>3.3797365880624194E-15</v>
      </c>
      <c r="IV31">
        <f t="shared" si="2"/>
        <v>8.823706884213874E-09</v>
      </c>
    </row>
  </sheetData>
  <sheetProtection/>
  <mergeCells count="1">
    <mergeCell ref="C1:D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MONTE CARLO SIMULATIONS</dc:title>
  <dc:subject/>
  <dc:creator>Didier Concordet</dc:creator>
  <cp:keywords/>
  <dc:description/>
  <cp:lastModifiedBy>CONCORDET</cp:lastModifiedBy>
  <dcterms:created xsi:type="dcterms:W3CDTF">2005-07-26T13:33:18Z</dcterms:created>
  <dcterms:modified xsi:type="dcterms:W3CDTF">2005-08-01T09:09:12Z</dcterms:modified>
  <cp:category/>
  <cp:version/>
  <cp:contentType/>
  <cp:contentStatus/>
</cp:coreProperties>
</file>